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charts/colors2.xml" ContentType="application/vnd.ms-office.chartcolorstyle+xml"/>
  <Override PartName="/xl/charts/style2.xml" ContentType="application/vnd.ms-office.chartstyle+xml"/>
  <Override PartName="/xl/charts/chart2.xml" ContentType="application/vnd.openxmlformats-officedocument.drawingml.chart+xml"/>
  <Override PartName="/xl/charts/style1.xml" ContentType="application/vnd.ms-office.chartstyle+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harts/colors1.xml" ContentType="application/vnd.ms-office.chartcolorstyl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trlProps/ctrlProp3.xml" ContentType="application/vnd.ms-excel.controlproperties+xml"/>
  <Override PartName="/xl/externalLinks/externalLink1.xml" ContentType="application/vnd.openxmlformats-officedocument.spreadsheetml.externalLink+xml"/>
  <Override PartName="/xl/ctrlProps/ctrlProp1.xml" ContentType="application/vnd.ms-excel.controlproperties+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trlProps/ctrlProp7.xml" ContentType="application/vnd.ms-excel.controlproperties+xml"/>
  <Override PartName="/xl/ctrlProps/ctrlProp6.xml" ContentType="application/vnd.ms-excel.controlproperties+xml"/>
  <Override PartName="/xl/ctrlProps/ctrlProp5.xml" ContentType="application/vnd.ms-excel.controlproperties+xml"/>
  <Override PartName="/xl/ctrlProps/ctrlProp4.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xl/ctrlProps/ctrlProp13.xml" ContentType="application/vnd.ms-excel.controlproperties+xml"/>
  <Override PartName="/xl/ctrlProps/ctrlProp12.xml" ContentType="application/vnd.ms-excel.controlproperties+xml"/>
  <Override PartName="/xl/ctrlProps/ctrlProp11.xml" ContentType="application/vnd.ms-excel.controlproperties+xml"/>
  <Override PartName="/xl/ctrlProps/ctrlProp2.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umeet.sharma\Documents\IBI\PIP\WB TOD\Final Folder\"/>
    </mc:Choice>
  </mc:AlternateContent>
  <bookViews>
    <workbookView xWindow="0" yWindow="0" windowWidth="20490" windowHeight="7155" tabRatio="747" firstSheet="3" activeTab="12"/>
  </bookViews>
  <sheets>
    <sheet name="User Guide" sheetId="16" r:id="rId1"/>
    <sheet name="Dashboard" sheetId="3" state="hidden" r:id="rId2"/>
    <sheet name="Area Statement" sheetId="4" r:id="rId3"/>
    <sheet name="Data Sheet" sheetId="5" r:id="rId4"/>
    <sheet name="Timelines" sheetId="12" r:id="rId5"/>
    <sheet name="CapEx" sheetId="13" r:id="rId6"/>
    <sheet name="OpEx" sheetId="7" r:id="rId7"/>
    <sheet name="Revenue" sheetId="8" r:id="rId8"/>
    <sheet name="Int-Dep-Taxes" sheetId="9" state="hidden" r:id="rId9"/>
    <sheet name="Interest Charges" sheetId="19" r:id="rId10"/>
    <sheet name="cf - Infra" sheetId="10" r:id="rId11"/>
    <sheet name="cf - Real Est" sheetId="20" r:id="rId12"/>
    <sheet name="Risk Analysis" sheetId="11" r:id="rId13"/>
    <sheet name="Drop-Down Values" sheetId="18" state="hidden" r:id="rId14"/>
  </sheets>
  <externalReferences>
    <externalReference r:id="rId15"/>
  </externalReferences>
  <definedNames>
    <definedName name="Example">[1]Lists!$N$6</definedName>
  </definedNames>
  <calcPr calcId="152511" iterateCount="999" iterateDelta="0.0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8" i="20" l="1"/>
  <c r="B13" i="20"/>
  <c r="B6" i="20"/>
  <c r="B7" i="20"/>
  <c r="B8" i="20"/>
  <c r="B9" i="20"/>
  <c r="D3" i="20"/>
  <c r="E3" i="20" s="1"/>
  <c r="F3" i="20" s="1"/>
  <c r="G3" i="20" s="1"/>
  <c r="H3" i="20" s="1"/>
  <c r="I3" i="20" s="1"/>
  <c r="J3" i="20" s="1"/>
  <c r="K3" i="20" s="1"/>
  <c r="L3" i="20" s="1"/>
  <c r="M3" i="20" s="1"/>
  <c r="N3" i="20" s="1"/>
  <c r="O3" i="20" s="1"/>
  <c r="P3" i="20" s="1"/>
  <c r="Q3" i="20" s="1"/>
  <c r="R3" i="20" s="1"/>
  <c r="S3" i="20" s="1"/>
  <c r="T3" i="20" s="1"/>
  <c r="U3" i="20" s="1"/>
  <c r="V3" i="20" s="1"/>
  <c r="B34" i="19"/>
  <c r="B33" i="20" s="1"/>
  <c r="B4" i="19"/>
  <c r="B31" i="20" s="1"/>
  <c r="B19" i="19"/>
  <c r="B32" i="20" s="1"/>
  <c r="D3" i="19"/>
  <c r="E3" i="19" s="1"/>
  <c r="F3" i="19" s="1"/>
  <c r="G3" i="19" s="1"/>
  <c r="H3" i="19" s="1"/>
  <c r="I3" i="19" s="1"/>
  <c r="J3" i="19" s="1"/>
  <c r="K3" i="19" s="1"/>
  <c r="L3" i="19" s="1"/>
  <c r="M3" i="19" s="1"/>
  <c r="N3" i="19" s="1"/>
  <c r="O3" i="19" s="1"/>
  <c r="P3" i="19" s="1"/>
  <c r="Q3" i="19" s="1"/>
  <c r="R3" i="19" s="1"/>
  <c r="S3" i="19" s="1"/>
  <c r="T3" i="19" s="1"/>
  <c r="U3" i="19" s="1"/>
  <c r="V3" i="19" s="1"/>
  <c r="D99" i="5"/>
  <c r="V6" i="13"/>
  <c r="V5" i="20" s="1"/>
  <c r="U6" i="13"/>
  <c r="U5" i="20" s="1"/>
  <c r="T6" i="13"/>
  <c r="T5" i="20" s="1"/>
  <c r="S6" i="13"/>
  <c r="S5" i="20" s="1"/>
  <c r="R6" i="13"/>
  <c r="R5" i="20" s="1"/>
  <c r="Q6" i="13"/>
  <c r="Q5" i="20" s="1"/>
  <c r="P6" i="13"/>
  <c r="P5" i="20" s="1"/>
  <c r="O6" i="13"/>
  <c r="O5" i="20" s="1"/>
  <c r="N6" i="13"/>
  <c r="N5" i="20" s="1"/>
  <c r="M6" i="13"/>
  <c r="M5" i="20" s="1"/>
  <c r="L6" i="13"/>
  <c r="L5" i="20" s="1"/>
  <c r="K6" i="13"/>
  <c r="K5" i="20" s="1"/>
  <c r="J6" i="13"/>
  <c r="J5" i="20" s="1"/>
  <c r="I6" i="13"/>
  <c r="I5" i="20" s="1"/>
  <c r="H6" i="13"/>
  <c r="H5" i="20" s="1"/>
  <c r="G6" i="13"/>
  <c r="G5" i="20" s="1"/>
  <c r="F6" i="13"/>
  <c r="F5" i="20" s="1"/>
  <c r="E6" i="13"/>
  <c r="E5" i="20" s="1"/>
  <c r="D6" i="13"/>
  <c r="D5" i="20" s="1"/>
  <c r="C6" i="13"/>
  <c r="C5" i="20" s="1"/>
  <c r="V5" i="13"/>
  <c r="U5" i="13"/>
  <c r="T5" i="13"/>
  <c r="S5" i="13"/>
  <c r="R5" i="13"/>
  <c r="Q5" i="13"/>
  <c r="P5" i="13"/>
  <c r="O5" i="13"/>
  <c r="N5" i="13"/>
  <c r="M5" i="13"/>
  <c r="L5" i="13"/>
  <c r="K5" i="13"/>
  <c r="J5" i="13"/>
  <c r="I5" i="13"/>
  <c r="H5" i="13"/>
  <c r="G5" i="13"/>
  <c r="F5" i="13"/>
  <c r="E5" i="13"/>
  <c r="D5" i="13"/>
  <c r="C5" i="13"/>
  <c r="B9" i="10"/>
  <c r="B8" i="10"/>
  <c r="B7" i="10"/>
  <c r="B24" i="10" l="1"/>
  <c r="B31" i="10"/>
  <c r="B26" i="20"/>
  <c r="B25" i="10"/>
  <c r="B32" i="10"/>
  <c r="B26" i="10"/>
  <c r="B25" i="20"/>
  <c r="B27" i="20"/>
  <c r="B30" i="10"/>
  <c r="D19" i="11"/>
  <c r="D18" i="11"/>
  <c r="E18" i="11" s="1"/>
  <c r="D17" i="11"/>
  <c r="E17" i="11" s="1"/>
  <c r="D16" i="11"/>
  <c r="C6" i="8" s="1"/>
  <c r="D14" i="11"/>
  <c r="E14" i="11" s="1"/>
  <c r="D13" i="11"/>
  <c r="G12" i="7" s="1"/>
  <c r="D12" i="11"/>
  <c r="S26" i="13" s="1"/>
  <c r="D11" i="11"/>
  <c r="T27" i="8" s="1"/>
  <c r="T13" i="10" s="1"/>
  <c r="D10" i="11"/>
  <c r="D9" i="11"/>
  <c r="D8" i="11"/>
  <c r="D6" i="11"/>
  <c r="E6" i="11" s="1"/>
  <c r="D7" i="11"/>
  <c r="E7" i="11" s="1"/>
  <c r="D79" i="5"/>
  <c r="D78" i="5"/>
  <c r="U22" i="8" s="1"/>
  <c r="D77" i="5"/>
  <c r="D75" i="5"/>
  <c r="K19" i="8" s="1"/>
  <c r="D74" i="5"/>
  <c r="U18" i="8" s="1"/>
  <c r="D73" i="5"/>
  <c r="T17" i="8" s="1"/>
  <c r="D72" i="5"/>
  <c r="Q16" i="8" s="1"/>
  <c r="D76" i="5"/>
  <c r="C20" i="8" s="1"/>
  <c r="B18" i="10"/>
  <c r="V28" i="8"/>
  <c r="V14" i="10" s="1"/>
  <c r="U28" i="8"/>
  <c r="U14" i="10" s="1"/>
  <c r="T28" i="8"/>
  <c r="T14" i="10" s="1"/>
  <c r="S28" i="8"/>
  <c r="S14" i="10" s="1"/>
  <c r="R28" i="8"/>
  <c r="R14" i="10" s="1"/>
  <c r="Q28" i="8"/>
  <c r="Q14" i="10" s="1"/>
  <c r="P28" i="8"/>
  <c r="P14" i="10" s="1"/>
  <c r="O28" i="8"/>
  <c r="O14" i="10" s="1"/>
  <c r="N28" i="8"/>
  <c r="N14" i="10" s="1"/>
  <c r="M28" i="8"/>
  <c r="M14" i="10" s="1"/>
  <c r="L28" i="8"/>
  <c r="L14" i="10" s="1"/>
  <c r="K28" i="8"/>
  <c r="K14" i="10" s="1"/>
  <c r="J28" i="8"/>
  <c r="J14" i="10" s="1"/>
  <c r="I28" i="8"/>
  <c r="I14" i="10" s="1"/>
  <c r="H28" i="8"/>
  <c r="H14" i="10" s="1"/>
  <c r="G28" i="8"/>
  <c r="G14" i="10" s="1"/>
  <c r="F28" i="8"/>
  <c r="F14" i="10" s="1"/>
  <c r="E28" i="8"/>
  <c r="E14" i="10" s="1"/>
  <c r="D28" i="8"/>
  <c r="D14" i="10" s="1"/>
  <c r="C28" i="8"/>
  <c r="C14" i="10" s="1"/>
  <c r="E39" i="4"/>
  <c r="E38" i="4"/>
  <c r="E37" i="4"/>
  <c r="E36" i="4"/>
  <c r="E16" i="11" l="1"/>
  <c r="G23" i="8"/>
  <c r="T9" i="8"/>
  <c r="C10" i="8"/>
  <c r="D6" i="8"/>
  <c r="H6" i="8"/>
  <c r="L6" i="8"/>
  <c r="P6" i="8"/>
  <c r="T6" i="8"/>
  <c r="E8" i="8"/>
  <c r="I8" i="8"/>
  <c r="M8" i="8"/>
  <c r="Q8" i="8"/>
  <c r="U8" i="8"/>
  <c r="E10" i="8"/>
  <c r="I10" i="8"/>
  <c r="M10" i="8"/>
  <c r="Q10" i="8"/>
  <c r="U10" i="8"/>
  <c r="F11" i="8"/>
  <c r="J11" i="8"/>
  <c r="N11" i="8"/>
  <c r="R11" i="8"/>
  <c r="V11" i="8"/>
  <c r="G12" i="8"/>
  <c r="K12" i="8"/>
  <c r="O12" i="8"/>
  <c r="S12" i="8"/>
  <c r="D13" i="8"/>
  <c r="H13" i="8"/>
  <c r="L13" i="8"/>
  <c r="P13" i="8"/>
  <c r="T13" i="8"/>
  <c r="G18" i="8"/>
  <c r="I21" i="8"/>
  <c r="C11" i="8"/>
  <c r="E6" i="8"/>
  <c r="I6" i="8"/>
  <c r="M6" i="8"/>
  <c r="Q6" i="8"/>
  <c r="U6" i="8"/>
  <c r="F8" i="8"/>
  <c r="J8" i="8"/>
  <c r="N8" i="8"/>
  <c r="R8" i="8"/>
  <c r="V8" i="8"/>
  <c r="F10" i="8"/>
  <c r="J10" i="8"/>
  <c r="N10" i="8"/>
  <c r="R10" i="8"/>
  <c r="V10" i="8"/>
  <c r="G11" i="8"/>
  <c r="K11" i="8"/>
  <c r="O11" i="8"/>
  <c r="S11" i="8"/>
  <c r="D12" i="8"/>
  <c r="H12" i="8"/>
  <c r="L12" i="8"/>
  <c r="P12" i="8"/>
  <c r="T12" i="8"/>
  <c r="E13" i="8"/>
  <c r="I13" i="8"/>
  <c r="M13" i="8"/>
  <c r="Q13" i="8"/>
  <c r="U13" i="8"/>
  <c r="L18" i="8"/>
  <c r="C12" i="8"/>
  <c r="F6" i="8"/>
  <c r="J6" i="8"/>
  <c r="N6" i="8"/>
  <c r="R6" i="8"/>
  <c r="V6" i="8"/>
  <c r="G8" i="8"/>
  <c r="K8" i="8"/>
  <c r="O8" i="8"/>
  <c r="S8" i="8"/>
  <c r="Q9" i="8"/>
  <c r="G10" i="8"/>
  <c r="K10" i="8"/>
  <c r="O10" i="8"/>
  <c r="S10" i="8"/>
  <c r="D11" i="8"/>
  <c r="H11" i="8"/>
  <c r="L11" i="8"/>
  <c r="P11" i="8"/>
  <c r="T11" i="8"/>
  <c r="E12" i="8"/>
  <c r="I12" i="8"/>
  <c r="M12" i="8"/>
  <c r="Q12" i="8"/>
  <c r="U12" i="8"/>
  <c r="F13" i="8"/>
  <c r="J13" i="8"/>
  <c r="N13" i="8"/>
  <c r="R13" i="8"/>
  <c r="V13" i="8"/>
  <c r="S22" i="8"/>
  <c r="V23" i="8"/>
  <c r="C7" i="8"/>
  <c r="C13" i="8"/>
  <c r="G6" i="8"/>
  <c r="K6" i="8"/>
  <c r="O6" i="8"/>
  <c r="S6" i="8"/>
  <c r="D8" i="8"/>
  <c r="H8" i="8"/>
  <c r="L8" i="8"/>
  <c r="P8" i="8"/>
  <c r="T8" i="8"/>
  <c r="D10" i="8"/>
  <c r="H10" i="8"/>
  <c r="L10" i="8"/>
  <c r="P10" i="8"/>
  <c r="T10" i="8"/>
  <c r="E11" i="8"/>
  <c r="I11" i="8"/>
  <c r="M11" i="8"/>
  <c r="Q11" i="8"/>
  <c r="U11" i="8"/>
  <c r="F12" i="8"/>
  <c r="J12" i="8"/>
  <c r="N12" i="8"/>
  <c r="R12" i="8"/>
  <c r="V12" i="8"/>
  <c r="G13" i="8"/>
  <c r="K13" i="8"/>
  <c r="O13" i="8"/>
  <c r="S13" i="8"/>
  <c r="C8" i="8"/>
  <c r="E27" i="8"/>
  <c r="E13" i="10" s="1"/>
  <c r="I27" i="8"/>
  <c r="I13" i="10" s="1"/>
  <c r="Q27" i="8"/>
  <c r="Q13" i="10" s="1"/>
  <c r="N27" i="8"/>
  <c r="N13" i="10" s="1"/>
  <c r="V27" i="8"/>
  <c r="V13" i="10" s="1"/>
  <c r="C27" i="8"/>
  <c r="C13" i="10" s="1"/>
  <c r="G27" i="8"/>
  <c r="G13" i="10" s="1"/>
  <c r="K27" i="8"/>
  <c r="K13" i="10" s="1"/>
  <c r="O27" i="8"/>
  <c r="O13" i="10" s="1"/>
  <c r="S27" i="8"/>
  <c r="S13" i="10" s="1"/>
  <c r="E11" i="11"/>
  <c r="M27" i="8"/>
  <c r="M13" i="10" s="1"/>
  <c r="U27" i="8"/>
  <c r="U13" i="10" s="1"/>
  <c r="F27" i="8"/>
  <c r="F13" i="10" s="1"/>
  <c r="J27" i="8"/>
  <c r="J13" i="10" s="1"/>
  <c r="R27" i="8"/>
  <c r="R13" i="10" s="1"/>
  <c r="D27" i="8"/>
  <c r="D13" i="10" s="1"/>
  <c r="H27" i="8"/>
  <c r="H13" i="10" s="1"/>
  <c r="L27" i="8"/>
  <c r="L13" i="10" s="1"/>
  <c r="P27" i="8"/>
  <c r="P13" i="10" s="1"/>
  <c r="G7" i="8"/>
  <c r="K7" i="8"/>
  <c r="O7" i="8"/>
  <c r="S7" i="8"/>
  <c r="D7" i="8"/>
  <c r="H7" i="8"/>
  <c r="L7" i="8"/>
  <c r="P7" i="8"/>
  <c r="T7" i="8"/>
  <c r="C17" i="8"/>
  <c r="E7" i="8"/>
  <c r="I7" i="8"/>
  <c r="M7" i="8"/>
  <c r="Q7" i="8"/>
  <c r="U7" i="8"/>
  <c r="E17" i="8"/>
  <c r="F7" i="8"/>
  <c r="J7" i="8"/>
  <c r="N7" i="8"/>
  <c r="R7" i="8"/>
  <c r="V7" i="8"/>
  <c r="M17" i="8"/>
  <c r="R18" i="8"/>
  <c r="L23" i="8"/>
  <c r="U17" i="8"/>
  <c r="K22" i="8"/>
  <c r="Q23" i="8"/>
  <c r="H16" i="8"/>
  <c r="C18" i="8"/>
  <c r="I16" i="8"/>
  <c r="F17" i="8"/>
  <c r="N17" i="8"/>
  <c r="V17" i="8"/>
  <c r="H18" i="8"/>
  <c r="N18" i="8"/>
  <c r="S18" i="8"/>
  <c r="H20" i="8"/>
  <c r="F22" i="8"/>
  <c r="N22" i="8"/>
  <c r="V22" i="8"/>
  <c r="H23" i="8"/>
  <c r="M23" i="8"/>
  <c r="S23" i="8"/>
  <c r="U21" i="8"/>
  <c r="P16" i="8"/>
  <c r="I17" i="8"/>
  <c r="Q17" i="8"/>
  <c r="D18" i="8"/>
  <c r="J18" i="8"/>
  <c r="O18" i="8"/>
  <c r="T18" i="8"/>
  <c r="E21" i="8"/>
  <c r="G22" i="8"/>
  <c r="O22" i="8"/>
  <c r="D23" i="8"/>
  <c r="I23" i="8"/>
  <c r="O23" i="8"/>
  <c r="T23" i="8"/>
  <c r="C16" i="8"/>
  <c r="C21" i="8"/>
  <c r="J17" i="8"/>
  <c r="R17" i="8"/>
  <c r="F18" i="8"/>
  <c r="K18" i="8"/>
  <c r="P18" i="8"/>
  <c r="V18" i="8"/>
  <c r="J22" i="8"/>
  <c r="R22" i="8"/>
  <c r="E23" i="8"/>
  <c r="K23" i="8"/>
  <c r="P23" i="8"/>
  <c r="U23" i="8"/>
  <c r="E9" i="8"/>
  <c r="U9" i="8"/>
  <c r="I9" i="8"/>
  <c r="M9" i="8"/>
  <c r="C9" i="8"/>
  <c r="F9" i="8"/>
  <c r="J9" i="8"/>
  <c r="N9" i="8"/>
  <c r="R9" i="8"/>
  <c r="V9" i="8"/>
  <c r="E19" i="11"/>
  <c r="G9" i="8"/>
  <c r="K9" i="8"/>
  <c r="O9" i="8"/>
  <c r="S9" i="8"/>
  <c r="D9" i="8"/>
  <c r="H9" i="8"/>
  <c r="L9" i="8"/>
  <c r="P9" i="8"/>
  <c r="S20" i="8"/>
  <c r="O20" i="8"/>
  <c r="K20" i="8"/>
  <c r="G20" i="8"/>
  <c r="V20" i="8"/>
  <c r="R20" i="8"/>
  <c r="N20" i="8"/>
  <c r="J20" i="8"/>
  <c r="F20" i="8"/>
  <c r="U20" i="8"/>
  <c r="Q20" i="8"/>
  <c r="M20" i="8"/>
  <c r="I20" i="8"/>
  <c r="E20" i="8"/>
  <c r="V19" i="8"/>
  <c r="R19" i="8"/>
  <c r="N19" i="8"/>
  <c r="J19" i="8"/>
  <c r="F19" i="8"/>
  <c r="C19" i="8"/>
  <c r="U19" i="8"/>
  <c r="Q19" i="8"/>
  <c r="M19" i="8"/>
  <c r="I19" i="8"/>
  <c r="E19" i="8"/>
  <c r="T19" i="8"/>
  <c r="P19" i="8"/>
  <c r="L19" i="8"/>
  <c r="H19" i="8"/>
  <c r="D19" i="8"/>
  <c r="O19" i="8"/>
  <c r="L20" i="8"/>
  <c r="S16" i="8"/>
  <c r="O16" i="8"/>
  <c r="K16" i="8"/>
  <c r="G16" i="8"/>
  <c r="V16" i="8"/>
  <c r="R16" i="8"/>
  <c r="N16" i="8"/>
  <c r="J16" i="8"/>
  <c r="F16" i="8"/>
  <c r="U16" i="8"/>
  <c r="T21" i="8"/>
  <c r="P21" i="8"/>
  <c r="L21" i="8"/>
  <c r="H21" i="8"/>
  <c r="D21" i="8"/>
  <c r="S21" i="8"/>
  <c r="O21" i="8"/>
  <c r="K21" i="8"/>
  <c r="G21" i="8"/>
  <c r="V21" i="8"/>
  <c r="R21" i="8"/>
  <c r="N21" i="8"/>
  <c r="J21" i="8"/>
  <c r="F21" i="8"/>
  <c r="D16" i="8"/>
  <c r="L16" i="8"/>
  <c r="T16" i="8"/>
  <c r="S19" i="8"/>
  <c r="P20" i="8"/>
  <c r="M21" i="8"/>
  <c r="E16" i="8"/>
  <c r="M16" i="8"/>
  <c r="G19" i="8"/>
  <c r="D20" i="8"/>
  <c r="T20" i="8"/>
  <c r="Q21" i="8"/>
  <c r="C22" i="8"/>
  <c r="G17" i="8"/>
  <c r="K17" i="8"/>
  <c r="O17" i="8"/>
  <c r="S17" i="8"/>
  <c r="D22" i="8"/>
  <c r="H22" i="8"/>
  <c r="L22" i="8"/>
  <c r="P22" i="8"/>
  <c r="T22" i="8"/>
  <c r="C23" i="8"/>
  <c r="D17" i="8"/>
  <c r="H17" i="8"/>
  <c r="L17" i="8"/>
  <c r="P17" i="8"/>
  <c r="E18" i="8"/>
  <c r="I18" i="8"/>
  <c r="M18" i="8"/>
  <c r="Q18" i="8"/>
  <c r="E22" i="8"/>
  <c r="I22" i="8"/>
  <c r="M22" i="8"/>
  <c r="Q22" i="8"/>
  <c r="F23" i="8"/>
  <c r="J23" i="8"/>
  <c r="N23" i="8"/>
  <c r="R23" i="8"/>
  <c r="D5" i="10"/>
  <c r="L5" i="10"/>
  <c r="T5" i="10"/>
  <c r="F5" i="10"/>
  <c r="N5" i="10"/>
  <c r="V5" i="10"/>
  <c r="P5" i="10"/>
  <c r="J5" i="10"/>
  <c r="R5" i="10"/>
  <c r="E5" i="10"/>
  <c r="I5" i="10"/>
  <c r="M5" i="10"/>
  <c r="Q5" i="10"/>
  <c r="U5" i="10"/>
  <c r="C5" i="10"/>
  <c r="G5" i="10"/>
  <c r="O5" i="10"/>
  <c r="S5" i="10"/>
  <c r="G16" i="7"/>
  <c r="L21" i="7"/>
  <c r="H16" i="7"/>
  <c r="R21" i="7"/>
  <c r="C7" i="7"/>
  <c r="M19" i="7"/>
  <c r="G9" i="7"/>
  <c r="C9" i="7"/>
  <c r="N19" i="7"/>
  <c r="D11" i="7"/>
  <c r="C20" i="7"/>
  <c r="G18" i="7"/>
  <c r="J20" i="7"/>
  <c r="O22" i="7"/>
  <c r="T11" i="7"/>
  <c r="C21" i="7"/>
  <c r="D19" i="7"/>
  <c r="O20" i="7"/>
  <c r="T22" i="7"/>
  <c r="V12" i="7"/>
  <c r="U12" i="7"/>
  <c r="P12" i="7"/>
  <c r="K12" i="7"/>
  <c r="E12" i="7"/>
  <c r="S11" i="7"/>
  <c r="N11" i="7"/>
  <c r="H11" i="7"/>
  <c r="G10" i="7"/>
  <c r="F9" i="7"/>
  <c r="D8" i="7"/>
  <c r="E6" i="7"/>
  <c r="S22" i="7"/>
  <c r="M22" i="7"/>
  <c r="H22" i="7"/>
  <c r="V21" i="7"/>
  <c r="P21" i="7"/>
  <c r="K21" i="7"/>
  <c r="F21" i="7"/>
  <c r="S20" i="7"/>
  <c r="N20" i="7"/>
  <c r="I20" i="7"/>
  <c r="V19" i="7"/>
  <c r="Q19" i="7"/>
  <c r="L19" i="7"/>
  <c r="F19" i="7"/>
  <c r="F18" i="7"/>
  <c r="F17" i="7"/>
  <c r="E16" i="7"/>
  <c r="E15" i="7"/>
  <c r="C19" i="7"/>
  <c r="C11" i="7"/>
  <c r="C6" i="7"/>
  <c r="T12" i="7"/>
  <c r="O12" i="7"/>
  <c r="I12" i="7"/>
  <c r="D12" i="7"/>
  <c r="R11" i="7"/>
  <c r="L11" i="7"/>
  <c r="G11" i="7"/>
  <c r="F10" i="7"/>
  <c r="D9" i="7"/>
  <c r="G7" i="7"/>
  <c r="D6" i="7"/>
  <c r="Q22" i="7"/>
  <c r="L22" i="7"/>
  <c r="G22" i="7"/>
  <c r="T21" i="7"/>
  <c r="O21" i="7"/>
  <c r="J21" i="7"/>
  <c r="D21" i="7"/>
  <c r="R20" i="7"/>
  <c r="M20" i="7"/>
  <c r="G20" i="7"/>
  <c r="U19" i="7"/>
  <c r="P19" i="7"/>
  <c r="J19" i="7"/>
  <c r="E19" i="7"/>
  <c r="E18" i="7"/>
  <c r="D17" i="7"/>
  <c r="D16" i="7"/>
  <c r="D15" i="7"/>
  <c r="C17" i="7"/>
  <c r="C10" i="7"/>
  <c r="S12" i="7"/>
  <c r="M12" i="7"/>
  <c r="H12" i="7"/>
  <c r="V11" i="7"/>
  <c r="P11" i="7"/>
  <c r="K11" i="7"/>
  <c r="F11" i="7"/>
  <c r="D10" i="7"/>
  <c r="G8" i="7"/>
  <c r="F7" i="7"/>
  <c r="U22" i="7"/>
  <c r="P22" i="7"/>
  <c r="K22" i="7"/>
  <c r="E22" i="7"/>
  <c r="S21" i="7"/>
  <c r="N21" i="7"/>
  <c r="H21" i="7"/>
  <c r="V20" i="7"/>
  <c r="Q20" i="7"/>
  <c r="K20" i="7"/>
  <c r="F20" i="7"/>
  <c r="T19" i="7"/>
  <c r="C15" i="7"/>
  <c r="F15" i="7"/>
  <c r="G17" i="7"/>
  <c r="H19" i="7"/>
  <c r="R19" i="7"/>
  <c r="U20" i="7"/>
  <c r="D22" i="7"/>
  <c r="D7" i="7"/>
  <c r="J11" i="7"/>
  <c r="L12" i="7"/>
  <c r="C16" i="7"/>
  <c r="H15" i="7"/>
  <c r="H17" i="7"/>
  <c r="I19" i="7"/>
  <c r="E20" i="7"/>
  <c r="G21" i="7"/>
  <c r="I22" i="7"/>
  <c r="F8" i="7"/>
  <c r="O11" i="7"/>
  <c r="Q12" i="7"/>
  <c r="C8" i="7"/>
  <c r="C12" i="7"/>
  <c r="C18" i="7"/>
  <c r="C22" i="7"/>
  <c r="G15" i="7"/>
  <c r="F16" i="7"/>
  <c r="E17" i="7"/>
  <c r="D18" i="7"/>
  <c r="H18" i="7"/>
  <c r="G19" i="7"/>
  <c r="K19" i="7"/>
  <c r="O19" i="7"/>
  <c r="S19" i="7"/>
  <c r="D20" i="7"/>
  <c r="H20" i="7"/>
  <c r="L20" i="7"/>
  <c r="P20" i="7"/>
  <c r="T20" i="7"/>
  <c r="E21" i="7"/>
  <c r="I21" i="7"/>
  <c r="M21" i="7"/>
  <c r="Q21" i="7"/>
  <c r="U21" i="7"/>
  <c r="F22" i="7"/>
  <c r="J22" i="7"/>
  <c r="N22" i="7"/>
  <c r="R22" i="7"/>
  <c r="V22" i="7"/>
  <c r="E7" i="7"/>
  <c r="E8" i="7"/>
  <c r="E9" i="7"/>
  <c r="E10" i="7"/>
  <c r="E11" i="7"/>
  <c r="I11" i="7"/>
  <c r="M11" i="7"/>
  <c r="Q11" i="7"/>
  <c r="U11" i="7"/>
  <c r="F12" i="7"/>
  <c r="J12" i="7"/>
  <c r="N12" i="7"/>
  <c r="R12" i="7"/>
  <c r="D10" i="13"/>
  <c r="S10" i="13"/>
  <c r="N11" i="13"/>
  <c r="I12" i="13"/>
  <c r="D13" i="13"/>
  <c r="S13" i="13"/>
  <c r="M14" i="13"/>
  <c r="K15" i="13"/>
  <c r="L16" i="13"/>
  <c r="C25" i="13"/>
  <c r="V19" i="13"/>
  <c r="U20" i="13"/>
  <c r="U21" i="13"/>
  <c r="U22" i="13"/>
  <c r="V23" i="13"/>
  <c r="T24" i="13"/>
  <c r="U25" i="13"/>
  <c r="V26" i="13"/>
  <c r="G10" i="13"/>
  <c r="T10" i="13"/>
  <c r="P11" i="13"/>
  <c r="K12" i="13"/>
  <c r="F13" i="13"/>
  <c r="T13" i="13"/>
  <c r="P14" i="13"/>
  <c r="M15" i="13"/>
  <c r="N16" i="13"/>
  <c r="F19" i="13"/>
  <c r="D20" i="13"/>
  <c r="E21" i="13"/>
  <c r="E22" i="13"/>
  <c r="D23" i="13"/>
  <c r="D24" i="13"/>
  <c r="E25" i="13"/>
  <c r="V25" i="13"/>
  <c r="L10" i="13"/>
  <c r="F11" i="13"/>
  <c r="U11" i="13"/>
  <c r="Q12" i="13"/>
  <c r="K13" i="13"/>
  <c r="G14" i="13"/>
  <c r="U14" i="13"/>
  <c r="U15" i="13"/>
  <c r="T16" i="13"/>
  <c r="L19" i="13"/>
  <c r="K20" i="13"/>
  <c r="L21" i="13"/>
  <c r="M22" i="13"/>
  <c r="K23" i="13"/>
  <c r="L24" i="13"/>
  <c r="L25" i="13"/>
  <c r="K26" i="13"/>
  <c r="C11" i="13"/>
  <c r="M10" i="13"/>
  <c r="I11" i="13"/>
  <c r="V11" i="13"/>
  <c r="R12" i="13"/>
  <c r="N13" i="13"/>
  <c r="H14" i="13"/>
  <c r="E15" i="13"/>
  <c r="D16" i="13"/>
  <c r="C16" i="13"/>
  <c r="N19" i="13"/>
  <c r="O20" i="13"/>
  <c r="M21" i="13"/>
  <c r="N22" i="13"/>
  <c r="O23" i="13"/>
  <c r="M24" i="13"/>
  <c r="N25" i="13"/>
  <c r="N26" i="13"/>
  <c r="C13" i="13"/>
  <c r="H10" i="13"/>
  <c r="O10" i="13"/>
  <c r="D11" i="13"/>
  <c r="J11" i="13"/>
  <c r="Q11" i="13"/>
  <c r="F12" i="13"/>
  <c r="M12" i="13"/>
  <c r="S12" i="13"/>
  <c r="H13" i="13"/>
  <c r="O13" i="13"/>
  <c r="V13" i="13"/>
  <c r="K14" i="13"/>
  <c r="Q14" i="13"/>
  <c r="F15" i="13"/>
  <c r="Q15" i="13"/>
  <c r="G16" i="13"/>
  <c r="O16" i="13"/>
  <c r="C21" i="13"/>
  <c r="G19" i="13"/>
  <c r="P19" i="13"/>
  <c r="H20" i="13"/>
  <c r="P20" i="13"/>
  <c r="F21" i="13"/>
  <c r="Q21" i="13"/>
  <c r="G22" i="13"/>
  <c r="O22" i="13"/>
  <c r="G23" i="13"/>
  <c r="P23" i="13"/>
  <c r="G24" i="13"/>
  <c r="Q24" i="13"/>
  <c r="F25" i="13"/>
  <c r="P25" i="13"/>
  <c r="G26" i="13"/>
  <c r="Q26" i="13"/>
  <c r="C15" i="13"/>
  <c r="I10" i="13"/>
  <c r="Q10" i="13"/>
  <c r="E11" i="13"/>
  <c r="L11" i="13"/>
  <c r="T11" i="13"/>
  <c r="G12" i="13"/>
  <c r="N12" i="13"/>
  <c r="V12" i="13"/>
  <c r="J13" i="13"/>
  <c r="P13" i="13"/>
  <c r="E14" i="13"/>
  <c r="L14" i="13"/>
  <c r="S14" i="13"/>
  <c r="J15" i="13"/>
  <c r="R15" i="13"/>
  <c r="H16" i="13"/>
  <c r="S16" i="13"/>
  <c r="C23" i="13"/>
  <c r="H19" i="13"/>
  <c r="S19" i="13"/>
  <c r="I20" i="13"/>
  <c r="S20" i="13"/>
  <c r="J21" i="13"/>
  <c r="R21" i="13"/>
  <c r="I22" i="13"/>
  <c r="S22" i="13"/>
  <c r="J23" i="13"/>
  <c r="R23" i="13"/>
  <c r="I24" i="13"/>
  <c r="S24" i="13"/>
  <c r="I25" i="13"/>
  <c r="T25" i="13"/>
  <c r="I26" i="13"/>
  <c r="R26" i="13"/>
  <c r="C12" i="13"/>
  <c r="E10" i="13"/>
  <c r="K10" i="13"/>
  <c r="P10" i="13"/>
  <c r="U10" i="13"/>
  <c r="H11" i="13"/>
  <c r="M11" i="13"/>
  <c r="R11" i="13"/>
  <c r="E12" i="13"/>
  <c r="J12" i="13"/>
  <c r="O12" i="13"/>
  <c r="U12" i="13"/>
  <c r="G13" i="13"/>
  <c r="L13" i="13"/>
  <c r="R13" i="13"/>
  <c r="D14" i="13"/>
  <c r="I14" i="13"/>
  <c r="O14" i="13"/>
  <c r="T14" i="13"/>
  <c r="G15" i="13"/>
  <c r="O15" i="13"/>
  <c r="V15" i="13"/>
  <c r="J16" i="13"/>
  <c r="R16" i="13"/>
  <c r="C19" i="13"/>
  <c r="C26" i="13"/>
  <c r="K19" i="13"/>
  <c r="R19" i="13"/>
  <c r="E20" i="13"/>
  <c r="M20" i="13"/>
  <c r="T20" i="13"/>
  <c r="H21" i="13"/>
  <c r="P21" i="13"/>
  <c r="V21" i="13"/>
  <c r="J22" i="13"/>
  <c r="R22" i="13"/>
  <c r="F23" i="13"/>
  <c r="L23" i="13"/>
  <c r="T23" i="13"/>
  <c r="H24" i="13"/>
  <c r="O24" i="13"/>
  <c r="D25" i="13"/>
  <c r="J25" i="13"/>
  <c r="Q25" i="13"/>
  <c r="F26" i="13"/>
  <c r="M26" i="13"/>
  <c r="T26" i="13"/>
  <c r="P26" i="13"/>
  <c r="L26" i="13"/>
  <c r="H26" i="13"/>
  <c r="D26" i="13"/>
  <c r="S25" i="13"/>
  <c r="O25" i="13"/>
  <c r="K25" i="13"/>
  <c r="G25" i="13"/>
  <c r="V24" i="13"/>
  <c r="R24" i="13"/>
  <c r="N24" i="13"/>
  <c r="J24" i="13"/>
  <c r="F24" i="13"/>
  <c r="U23" i="13"/>
  <c r="Q23" i="13"/>
  <c r="M23" i="13"/>
  <c r="I23" i="13"/>
  <c r="E23" i="13"/>
  <c r="T22" i="13"/>
  <c r="P22" i="13"/>
  <c r="L22" i="13"/>
  <c r="H22" i="13"/>
  <c r="D22" i="13"/>
  <c r="S21" i="13"/>
  <c r="O21" i="13"/>
  <c r="K21" i="13"/>
  <c r="G21" i="13"/>
  <c r="V20" i="13"/>
  <c r="R20" i="13"/>
  <c r="N20" i="13"/>
  <c r="J20" i="13"/>
  <c r="F20" i="13"/>
  <c r="U19" i="13"/>
  <c r="Q19" i="13"/>
  <c r="M19" i="13"/>
  <c r="I19" i="13"/>
  <c r="E19" i="13"/>
  <c r="C24" i="13"/>
  <c r="C20" i="13"/>
  <c r="U16" i="13"/>
  <c r="Q16" i="13"/>
  <c r="M16" i="13"/>
  <c r="I16" i="13"/>
  <c r="E16" i="13"/>
  <c r="T15" i="13"/>
  <c r="P15" i="13"/>
  <c r="L15" i="13"/>
  <c r="H15" i="13"/>
  <c r="D15" i="13"/>
  <c r="C10" i="13"/>
  <c r="C14" i="13"/>
  <c r="F10" i="13"/>
  <c r="J10" i="13"/>
  <c r="N10" i="13"/>
  <c r="R10" i="13"/>
  <c r="V10" i="13"/>
  <c r="G11" i="13"/>
  <c r="K11" i="13"/>
  <c r="O11" i="13"/>
  <c r="S11" i="13"/>
  <c r="D12" i="13"/>
  <c r="H12" i="13"/>
  <c r="L12" i="13"/>
  <c r="P12" i="13"/>
  <c r="T12" i="13"/>
  <c r="E13" i="13"/>
  <c r="I13" i="13"/>
  <c r="M13" i="13"/>
  <c r="Q13" i="13"/>
  <c r="U13" i="13"/>
  <c r="F14" i="13"/>
  <c r="J14" i="13"/>
  <c r="N14" i="13"/>
  <c r="R14" i="13"/>
  <c r="V14" i="13"/>
  <c r="I15" i="13"/>
  <c r="N15" i="13"/>
  <c r="S15" i="13"/>
  <c r="F16" i="13"/>
  <c r="K16" i="13"/>
  <c r="P16" i="13"/>
  <c r="V16" i="13"/>
  <c r="C22" i="13"/>
  <c r="D19" i="13"/>
  <c r="J19" i="13"/>
  <c r="O19" i="13"/>
  <c r="T19" i="13"/>
  <c r="G20" i="13"/>
  <c r="L20" i="13"/>
  <c r="Q20" i="13"/>
  <c r="D21" i="13"/>
  <c r="I21" i="13"/>
  <c r="N21" i="13"/>
  <c r="T21" i="13"/>
  <c r="F22" i="13"/>
  <c r="K22" i="13"/>
  <c r="Q22" i="13"/>
  <c r="V22" i="13"/>
  <c r="H23" i="13"/>
  <c r="N23" i="13"/>
  <c r="S23" i="13"/>
  <c r="E24" i="13"/>
  <c r="K24" i="13"/>
  <c r="P24" i="13"/>
  <c r="U24" i="13"/>
  <c r="H25" i="13"/>
  <c r="M25" i="13"/>
  <c r="R25" i="13"/>
  <c r="E26" i="13"/>
  <c r="J26" i="13"/>
  <c r="O26" i="13"/>
  <c r="U26" i="13"/>
  <c r="K5" i="10"/>
  <c r="H5" i="10"/>
  <c r="C13" i="7" l="1"/>
  <c r="C18" i="10" s="1"/>
  <c r="C23" i="7"/>
  <c r="C18" i="20" s="1"/>
  <c r="H9" i="7"/>
  <c r="P27" i="13"/>
  <c r="P6" i="20" s="1"/>
  <c r="H17" i="13"/>
  <c r="L17" i="13"/>
  <c r="Q27" i="13"/>
  <c r="Q6" i="20" s="1"/>
  <c r="I7" i="7"/>
  <c r="K27" i="13"/>
  <c r="K6" i="20" s="1"/>
  <c r="T27" i="13"/>
  <c r="T6" i="20" s="1"/>
  <c r="F17" i="13"/>
  <c r="R9" i="7"/>
  <c r="O17" i="13"/>
  <c r="R17" i="13"/>
  <c r="C27" i="13"/>
  <c r="M27" i="13"/>
  <c r="M6" i="20" s="1"/>
  <c r="G27" i="13"/>
  <c r="G6" i="20" s="1"/>
  <c r="H27" i="13"/>
  <c r="Q9" i="7"/>
  <c r="M17" i="13"/>
  <c r="L15" i="7"/>
  <c r="J27" i="13"/>
  <c r="J6" i="20" s="1"/>
  <c r="Q17" i="13"/>
  <c r="M8" i="7"/>
  <c r="U17" i="13"/>
  <c r="S9" i="7"/>
  <c r="N27" i="13"/>
  <c r="L27" i="13"/>
  <c r="L6" i="20" s="1"/>
  <c r="T17" i="13"/>
  <c r="G17" i="13"/>
  <c r="J17" i="13"/>
  <c r="E27" i="13"/>
  <c r="E6" i="20" s="1"/>
  <c r="U27" i="13"/>
  <c r="U6" i="20" s="1"/>
  <c r="R27" i="13"/>
  <c r="R6" i="20" s="1"/>
  <c r="O27" i="13"/>
  <c r="F27" i="13"/>
  <c r="F6" i="20" s="1"/>
  <c r="V27" i="13"/>
  <c r="V6" i="20" s="1"/>
  <c r="I9" i="7"/>
  <c r="N9" i="7"/>
  <c r="M17" i="7"/>
  <c r="K17" i="13"/>
  <c r="I17" i="13"/>
  <c r="U9" i="7"/>
  <c r="S17" i="13"/>
  <c r="V17" i="13"/>
  <c r="E17" i="13"/>
  <c r="I27" i="13"/>
  <c r="I6" i="20" s="1"/>
  <c r="S27" i="13"/>
  <c r="S6" i="20" s="1"/>
  <c r="V7" i="7"/>
  <c r="K7" i="7"/>
  <c r="S8" i="7"/>
  <c r="N8" i="7"/>
  <c r="I8" i="7"/>
  <c r="D17" i="13"/>
  <c r="V8" i="7"/>
  <c r="Q17" i="7"/>
  <c r="K15" i="7"/>
  <c r="J8" i="7"/>
  <c r="J15" i="7"/>
  <c r="H8" i="7"/>
  <c r="R7" i="7"/>
  <c r="J7" i="7"/>
  <c r="Q7" i="7"/>
  <c r="S7" i="7"/>
  <c r="R17" i="7"/>
  <c r="S15" i="7"/>
  <c r="M15" i="7"/>
  <c r="P17" i="13"/>
  <c r="Q8" i="7"/>
  <c r="K17" i="7"/>
  <c r="L17" i="7"/>
  <c r="T15" i="7"/>
  <c r="N15" i="7"/>
  <c r="L8" i="7"/>
  <c r="P7" i="7"/>
  <c r="U17" i="7"/>
  <c r="O17" i="7"/>
  <c r="J17" i="7"/>
  <c r="S17" i="7"/>
  <c r="N17" i="7"/>
  <c r="I17" i="7"/>
  <c r="U18" i="7"/>
  <c r="Q18" i="7"/>
  <c r="M18" i="7"/>
  <c r="I18" i="7"/>
  <c r="S18" i="7"/>
  <c r="N18" i="7"/>
  <c r="R18" i="7"/>
  <c r="L18" i="7"/>
  <c r="V18" i="7"/>
  <c r="P18" i="7"/>
  <c r="K18" i="7"/>
  <c r="T18" i="7"/>
  <c r="O18" i="7"/>
  <c r="J18" i="7"/>
  <c r="V10" i="7"/>
  <c r="R10" i="7"/>
  <c r="N10" i="7"/>
  <c r="J10" i="7"/>
  <c r="T10" i="7"/>
  <c r="O10" i="7"/>
  <c r="I10" i="7"/>
  <c r="S10" i="7"/>
  <c r="M10" i="7"/>
  <c r="H10" i="7"/>
  <c r="Q10" i="7"/>
  <c r="L10" i="7"/>
  <c r="U10" i="7"/>
  <c r="P10" i="7"/>
  <c r="K10" i="7"/>
  <c r="S16" i="7"/>
  <c r="O16" i="7"/>
  <c r="K16" i="7"/>
  <c r="R16" i="7"/>
  <c r="M16" i="7"/>
  <c r="V16" i="7"/>
  <c r="Q16" i="7"/>
  <c r="L16" i="7"/>
  <c r="U16" i="7"/>
  <c r="P16" i="7"/>
  <c r="J16" i="7"/>
  <c r="T16" i="7"/>
  <c r="I16" i="7"/>
  <c r="N16" i="7"/>
  <c r="K8" i="7"/>
  <c r="U15" i="7"/>
  <c r="P17" i="7"/>
  <c r="U8" i="7"/>
  <c r="O15" i="7"/>
  <c r="R15" i="7"/>
  <c r="P8" i="7"/>
  <c r="H7" i="7"/>
  <c r="N7" i="7"/>
  <c r="U7" i="7"/>
  <c r="D27" i="13"/>
  <c r="R8" i="7"/>
  <c r="Q15" i="7"/>
  <c r="V9" i="7"/>
  <c r="P9" i="7"/>
  <c r="K9" i="7"/>
  <c r="T9" i="7"/>
  <c r="O9" i="7"/>
  <c r="J9" i="7"/>
  <c r="N17" i="13"/>
  <c r="V6" i="7"/>
  <c r="R6" i="7"/>
  <c r="N6" i="7"/>
  <c r="J6" i="7"/>
  <c r="F6" i="7"/>
  <c r="U6" i="7"/>
  <c r="P6" i="7"/>
  <c r="K6" i="7"/>
  <c r="T6" i="7"/>
  <c r="O6" i="7"/>
  <c r="I6" i="7"/>
  <c r="C17" i="13"/>
  <c r="S6" i="7"/>
  <c r="M6" i="7"/>
  <c r="H6" i="7"/>
  <c r="Q6" i="7"/>
  <c r="L6" i="7"/>
  <c r="G6" i="7"/>
  <c r="L9" i="7"/>
  <c r="V17" i="7"/>
  <c r="P15" i="7"/>
  <c r="T17" i="7"/>
  <c r="M9" i="7"/>
  <c r="O8" i="7"/>
  <c r="I15" i="7"/>
  <c r="V15" i="7"/>
  <c r="T8" i="7"/>
  <c r="M7" i="7"/>
  <c r="T7" i="7"/>
  <c r="L7" i="7"/>
  <c r="O7" i="7"/>
  <c r="D39" i="13" l="1"/>
  <c r="D9" i="20" s="1"/>
  <c r="D6" i="20"/>
  <c r="O39" i="13"/>
  <c r="O9" i="20" s="1"/>
  <c r="O6" i="20"/>
  <c r="N39" i="13"/>
  <c r="N9" i="20" s="1"/>
  <c r="N6" i="20"/>
  <c r="C39" i="13"/>
  <c r="C9" i="20" s="1"/>
  <c r="C6" i="20"/>
  <c r="H39" i="13"/>
  <c r="H9" i="20" s="1"/>
  <c r="H6" i="20"/>
  <c r="F35" i="13"/>
  <c r="F8" i="20" s="1"/>
  <c r="F39" i="13"/>
  <c r="F9" i="20" s="1"/>
  <c r="E35" i="13"/>
  <c r="E8" i="20" s="1"/>
  <c r="E39" i="13"/>
  <c r="E9" i="20" s="1"/>
  <c r="L35" i="13"/>
  <c r="L8" i="20" s="1"/>
  <c r="L39" i="13"/>
  <c r="L9" i="20" s="1"/>
  <c r="M34" i="13"/>
  <c r="M8" i="10" s="1"/>
  <c r="M38" i="13"/>
  <c r="D34" i="13"/>
  <c r="D8" i="10" s="1"/>
  <c r="D38" i="13"/>
  <c r="D9" i="10" s="1"/>
  <c r="I35" i="13"/>
  <c r="I8" i="20" s="1"/>
  <c r="I39" i="13"/>
  <c r="I9" i="20" s="1"/>
  <c r="J34" i="13"/>
  <c r="J8" i="10" s="1"/>
  <c r="J38" i="13"/>
  <c r="Q34" i="13"/>
  <c r="Q8" i="10" s="1"/>
  <c r="Q38" i="13"/>
  <c r="F34" i="13"/>
  <c r="F8" i="10" s="1"/>
  <c r="F38" i="13"/>
  <c r="Q35" i="13"/>
  <c r="Q8" i="20" s="1"/>
  <c r="Q39" i="13"/>
  <c r="Q9" i="20" s="1"/>
  <c r="E34" i="13"/>
  <c r="E8" i="10" s="1"/>
  <c r="E38" i="13"/>
  <c r="I34" i="13"/>
  <c r="I8" i="10" s="1"/>
  <c r="I38" i="13"/>
  <c r="R35" i="13"/>
  <c r="R8" i="20" s="1"/>
  <c r="R39" i="13"/>
  <c r="R9" i="20" s="1"/>
  <c r="G34" i="13"/>
  <c r="G8" i="10" s="1"/>
  <c r="G38" i="13"/>
  <c r="J35" i="13"/>
  <c r="J8" i="20" s="1"/>
  <c r="J39" i="13"/>
  <c r="J9" i="20" s="1"/>
  <c r="R34" i="13"/>
  <c r="R8" i="10" s="1"/>
  <c r="R38" i="13"/>
  <c r="T35" i="13"/>
  <c r="T8" i="20" s="1"/>
  <c r="T39" i="13"/>
  <c r="T9" i="20" s="1"/>
  <c r="L34" i="13"/>
  <c r="L8" i="10" s="1"/>
  <c r="L38" i="13"/>
  <c r="S35" i="13"/>
  <c r="S8" i="20" s="1"/>
  <c r="S39" i="13"/>
  <c r="S9" i="20" s="1"/>
  <c r="S34" i="13"/>
  <c r="S8" i="10" s="1"/>
  <c r="S38" i="13"/>
  <c r="M35" i="13"/>
  <c r="M8" i="20" s="1"/>
  <c r="M39" i="13"/>
  <c r="M9" i="20" s="1"/>
  <c r="P35" i="13"/>
  <c r="P8" i="20" s="1"/>
  <c r="P39" i="13"/>
  <c r="P9" i="20" s="1"/>
  <c r="C34" i="13"/>
  <c r="C8" i="10" s="1"/>
  <c r="C38" i="13"/>
  <c r="C9" i="10" s="1"/>
  <c r="N34" i="13"/>
  <c r="N8" i="10" s="1"/>
  <c r="N38" i="13"/>
  <c r="P34" i="13"/>
  <c r="P8" i="10" s="1"/>
  <c r="P38" i="13"/>
  <c r="V34" i="13"/>
  <c r="V8" i="10" s="1"/>
  <c r="V38" i="13"/>
  <c r="K34" i="13"/>
  <c r="K8" i="10" s="1"/>
  <c r="K38" i="13"/>
  <c r="K9" i="10" s="1"/>
  <c r="V35" i="13"/>
  <c r="V8" i="20" s="1"/>
  <c r="V39" i="13"/>
  <c r="V9" i="20" s="1"/>
  <c r="U35" i="13"/>
  <c r="U8" i="20" s="1"/>
  <c r="U39" i="13"/>
  <c r="U9" i="20" s="1"/>
  <c r="T34" i="13"/>
  <c r="T8" i="10" s="1"/>
  <c r="T38" i="13"/>
  <c r="U34" i="13"/>
  <c r="U8" i="10" s="1"/>
  <c r="U38" i="13"/>
  <c r="U9" i="10" s="1"/>
  <c r="G35" i="13"/>
  <c r="G8" i="20" s="1"/>
  <c r="G39" i="13"/>
  <c r="G9" i="20" s="1"/>
  <c r="O34" i="13"/>
  <c r="O38" i="13"/>
  <c r="K35" i="13"/>
  <c r="K8" i="20" s="1"/>
  <c r="K39" i="13"/>
  <c r="K9" i="20" s="1"/>
  <c r="H34" i="13"/>
  <c r="H8" i="10" s="1"/>
  <c r="H38" i="13"/>
  <c r="N31" i="13"/>
  <c r="N7" i="20" s="1"/>
  <c r="N35" i="13"/>
  <c r="N8" i="20" s="1"/>
  <c r="C31" i="13"/>
  <c r="C7" i="20" s="1"/>
  <c r="C35" i="13"/>
  <c r="C8" i="20" s="1"/>
  <c r="O31" i="13"/>
  <c r="O7" i="20" s="1"/>
  <c r="O35" i="13"/>
  <c r="O8" i="20" s="1"/>
  <c r="H31" i="13"/>
  <c r="H7" i="20" s="1"/>
  <c r="H35" i="13"/>
  <c r="H8" i="20" s="1"/>
  <c r="D31" i="13"/>
  <c r="D7" i="20" s="1"/>
  <c r="D35" i="13"/>
  <c r="D8" i="20" s="1"/>
  <c r="S6" i="10"/>
  <c r="S30" i="13"/>
  <c r="S7" i="10" s="1"/>
  <c r="M6" i="10"/>
  <c r="M30" i="13"/>
  <c r="M7" i="10" s="1"/>
  <c r="M31" i="13"/>
  <c r="M7" i="20" s="1"/>
  <c r="P31" i="13"/>
  <c r="P7" i="20" s="1"/>
  <c r="P10" i="20" s="1"/>
  <c r="D6" i="10"/>
  <c r="D30" i="13"/>
  <c r="D7" i="10" s="1"/>
  <c r="I31" i="13"/>
  <c r="I7" i="20" s="1"/>
  <c r="I10" i="20" s="1"/>
  <c r="J6" i="10"/>
  <c r="J30" i="13"/>
  <c r="J7" i="10" s="1"/>
  <c r="Q6" i="10"/>
  <c r="Q30" i="13"/>
  <c r="Q7" i="10" s="1"/>
  <c r="F6" i="10"/>
  <c r="F30" i="13"/>
  <c r="F7" i="10" s="1"/>
  <c r="Q31" i="13"/>
  <c r="Q7" i="20" s="1"/>
  <c r="Q10" i="20" s="1"/>
  <c r="S31" i="13"/>
  <c r="S7" i="20" s="1"/>
  <c r="E6" i="10"/>
  <c r="E30" i="13"/>
  <c r="E7" i="10" s="1"/>
  <c r="I6" i="10"/>
  <c r="I30" i="13"/>
  <c r="I7" i="10" s="1"/>
  <c r="R31" i="13"/>
  <c r="R7" i="20" s="1"/>
  <c r="G6" i="10"/>
  <c r="G30" i="13"/>
  <c r="G7" i="10" s="1"/>
  <c r="J31" i="13"/>
  <c r="J7" i="20" s="1"/>
  <c r="R6" i="10"/>
  <c r="R30" i="13"/>
  <c r="R7" i="10" s="1"/>
  <c r="T31" i="13"/>
  <c r="T7" i="20" s="1"/>
  <c r="L6" i="10"/>
  <c r="L30" i="13"/>
  <c r="L7" i="10" s="1"/>
  <c r="F31" i="13"/>
  <c r="F7" i="20" s="1"/>
  <c r="E31" i="13"/>
  <c r="E7" i="20" s="1"/>
  <c r="E10" i="20" s="1"/>
  <c r="L31" i="13"/>
  <c r="L7" i="20" s="1"/>
  <c r="C6" i="10"/>
  <c r="C30" i="13"/>
  <c r="C7" i="10" s="1"/>
  <c r="N6" i="10"/>
  <c r="N30" i="13"/>
  <c r="N7" i="10" s="1"/>
  <c r="P6" i="10"/>
  <c r="P30" i="13"/>
  <c r="P7" i="10" s="1"/>
  <c r="V6" i="10"/>
  <c r="V30" i="13"/>
  <c r="V7" i="10" s="1"/>
  <c r="K6" i="10"/>
  <c r="K30" i="13"/>
  <c r="K7" i="10" s="1"/>
  <c r="V31" i="13"/>
  <c r="V7" i="20" s="1"/>
  <c r="V10" i="20" s="1"/>
  <c r="U31" i="13"/>
  <c r="U7" i="20" s="1"/>
  <c r="T6" i="10"/>
  <c r="T30" i="13"/>
  <c r="T7" i="10" s="1"/>
  <c r="U6" i="10"/>
  <c r="U30" i="13"/>
  <c r="U7" i="10" s="1"/>
  <c r="G31" i="13"/>
  <c r="G7" i="20" s="1"/>
  <c r="G10" i="20" s="1"/>
  <c r="O6" i="10"/>
  <c r="O30" i="13"/>
  <c r="O7" i="10" s="1"/>
  <c r="K31" i="13"/>
  <c r="K7" i="20" s="1"/>
  <c r="K10" i="20" s="1"/>
  <c r="H6" i="10"/>
  <c r="H30" i="13"/>
  <c r="H7" i="10" s="1"/>
  <c r="C25" i="7"/>
  <c r="O8" i="10"/>
  <c r="F9" i="10"/>
  <c r="R10" i="20" l="1"/>
  <c r="U10" i="20"/>
  <c r="L10" i="20"/>
  <c r="J10" i="20"/>
  <c r="S10" i="20"/>
  <c r="S14" i="19" s="1"/>
  <c r="M10" i="20"/>
  <c r="T10" i="20"/>
  <c r="F10" i="20"/>
  <c r="H10" i="20"/>
  <c r="H44" i="19" s="1"/>
  <c r="D10" i="20"/>
  <c r="H9" i="10"/>
  <c r="H41" i="13"/>
  <c r="O9" i="10"/>
  <c r="O10" i="10" s="1"/>
  <c r="O7" i="19" s="1"/>
  <c r="O41" i="13"/>
  <c r="U41" i="13"/>
  <c r="K41" i="13"/>
  <c r="P9" i="10"/>
  <c r="P10" i="10" s="1"/>
  <c r="P7" i="19" s="1"/>
  <c r="P41" i="13"/>
  <c r="C41" i="13"/>
  <c r="E41" i="13"/>
  <c r="F41" i="13"/>
  <c r="J9" i="10"/>
  <c r="J10" i="10" s="1"/>
  <c r="J7" i="19" s="1"/>
  <c r="J41" i="13"/>
  <c r="D41" i="13"/>
  <c r="C10" i="20"/>
  <c r="C14" i="19" s="1"/>
  <c r="O10" i="20"/>
  <c r="T9" i="10"/>
  <c r="T10" i="10" s="1"/>
  <c r="T7" i="19" s="1"/>
  <c r="T41" i="13"/>
  <c r="V9" i="10"/>
  <c r="V10" i="10" s="1"/>
  <c r="V7" i="19" s="1"/>
  <c r="V41" i="13"/>
  <c r="N9" i="10"/>
  <c r="N10" i="10" s="1"/>
  <c r="N7" i="19" s="1"/>
  <c r="N41" i="13"/>
  <c r="S9" i="10"/>
  <c r="S10" i="10" s="1"/>
  <c r="S7" i="19" s="1"/>
  <c r="S41" i="13"/>
  <c r="L9" i="10"/>
  <c r="L10" i="10" s="1"/>
  <c r="L7" i="19" s="1"/>
  <c r="L41" i="13"/>
  <c r="R9" i="10"/>
  <c r="R10" i="10" s="1"/>
  <c r="R7" i="19" s="1"/>
  <c r="R41" i="13"/>
  <c r="G9" i="10"/>
  <c r="G10" i="10" s="1"/>
  <c r="G7" i="19" s="1"/>
  <c r="G41" i="13"/>
  <c r="I9" i="10"/>
  <c r="I10" i="10" s="1"/>
  <c r="I7" i="19" s="1"/>
  <c r="I41" i="13"/>
  <c r="Q9" i="10"/>
  <c r="Q10" i="10" s="1"/>
  <c r="Q7" i="19" s="1"/>
  <c r="Q41" i="13"/>
  <c r="M9" i="10"/>
  <c r="M10" i="10" s="1"/>
  <c r="M7" i="19" s="1"/>
  <c r="M41" i="13"/>
  <c r="N10" i="20"/>
  <c r="S29" i="19"/>
  <c r="C29" i="19"/>
  <c r="U10" i="10"/>
  <c r="U7" i="19" s="1"/>
  <c r="H10" i="10"/>
  <c r="H7" i="19" s="1"/>
  <c r="F10" i="10"/>
  <c r="F7" i="19" s="1"/>
  <c r="K10" i="10"/>
  <c r="K7" i="19" s="1"/>
  <c r="C10" i="10"/>
  <c r="D10" i="10"/>
  <c r="E9" i="10"/>
  <c r="E10" i="10" s="1"/>
  <c r="E7" i="19" s="1"/>
  <c r="H14" i="19" l="1"/>
  <c r="C44" i="19"/>
  <c r="S44" i="19"/>
  <c r="H29" i="19"/>
  <c r="E44" i="19"/>
  <c r="E29" i="19"/>
  <c r="E14" i="19"/>
  <c r="E37" i="19"/>
  <c r="E22" i="19"/>
  <c r="I37" i="19"/>
  <c r="I22" i="19"/>
  <c r="C37" i="19"/>
  <c r="C7" i="19"/>
  <c r="C22" i="19"/>
  <c r="K22" i="19"/>
  <c r="K37" i="19"/>
  <c r="F37" i="19"/>
  <c r="F22" i="19"/>
  <c r="J37" i="19"/>
  <c r="J22" i="19"/>
  <c r="T44" i="19"/>
  <c r="T29" i="19"/>
  <c r="T14" i="19"/>
  <c r="O29" i="19"/>
  <c r="O14" i="19"/>
  <c r="O44" i="19"/>
  <c r="F29" i="19"/>
  <c r="F14" i="19"/>
  <c r="F44" i="19"/>
  <c r="D44" i="19"/>
  <c r="D29" i="19"/>
  <c r="D14" i="19"/>
  <c r="D7" i="19"/>
  <c r="D37" i="19"/>
  <c r="D22" i="19"/>
  <c r="Q37" i="19"/>
  <c r="Q22" i="19"/>
  <c r="N37" i="19"/>
  <c r="N22" i="19"/>
  <c r="R37" i="19"/>
  <c r="R22" i="19"/>
  <c r="O37" i="19"/>
  <c r="O22" i="19"/>
  <c r="U44" i="19"/>
  <c r="U29" i="19"/>
  <c r="U14" i="19"/>
  <c r="L44" i="19"/>
  <c r="L29" i="19"/>
  <c r="L14" i="19"/>
  <c r="P44" i="19"/>
  <c r="P29" i="19"/>
  <c r="P14" i="19"/>
  <c r="G29" i="19"/>
  <c r="G44" i="19"/>
  <c r="G14" i="19"/>
  <c r="G37" i="19"/>
  <c r="G22" i="19"/>
  <c r="L37" i="19"/>
  <c r="L22" i="19"/>
  <c r="S22" i="19"/>
  <c r="S37" i="19"/>
  <c r="I44" i="19"/>
  <c r="I29" i="19"/>
  <c r="I14" i="19"/>
  <c r="V29" i="19"/>
  <c r="V14" i="19"/>
  <c r="V44" i="19"/>
  <c r="Q44" i="19"/>
  <c r="Q29" i="19"/>
  <c r="Q14" i="19"/>
  <c r="M44" i="19"/>
  <c r="M29" i="19"/>
  <c r="M14" i="19"/>
  <c r="P37" i="19"/>
  <c r="P22" i="19"/>
  <c r="V37" i="19"/>
  <c r="V22" i="19"/>
  <c r="T37" i="19"/>
  <c r="T22" i="19"/>
  <c r="M37" i="19"/>
  <c r="M22" i="19"/>
  <c r="H37" i="19"/>
  <c r="H22" i="19"/>
  <c r="U37" i="19"/>
  <c r="U22" i="19"/>
  <c r="R29" i="19"/>
  <c r="R14" i="19"/>
  <c r="R44" i="19"/>
  <c r="K14" i="19"/>
  <c r="K44" i="19"/>
  <c r="K29" i="19"/>
  <c r="J29" i="19"/>
  <c r="J14" i="19"/>
  <c r="J44" i="19"/>
  <c r="N29" i="19"/>
  <c r="N14" i="19"/>
  <c r="N44" i="19"/>
  <c r="E12" i="11"/>
  <c r="D3" i="7" l="1"/>
  <c r="E3" i="7" l="1"/>
  <c r="B6" i="10"/>
  <c r="B14" i="10"/>
  <c r="B13" i="10"/>
  <c r="D3" i="10"/>
  <c r="E3" i="10" s="1"/>
  <c r="F3" i="10" s="1"/>
  <c r="G3" i="10" s="1"/>
  <c r="H3" i="10" s="1"/>
  <c r="I3" i="10" s="1"/>
  <c r="J3" i="10" s="1"/>
  <c r="K3" i="10" s="1"/>
  <c r="L3" i="10" s="1"/>
  <c r="M3" i="10" s="1"/>
  <c r="N3" i="10" s="1"/>
  <c r="O3" i="10" s="1"/>
  <c r="P3" i="10" s="1"/>
  <c r="Q3" i="10" s="1"/>
  <c r="R3" i="10" s="1"/>
  <c r="S3" i="10" s="1"/>
  <c r="T3" i="10" s="1"/>
  <c r="U3" i="10" s="1"/>
  <c r="V3" i="10" s="1"/>
  <c r="D3" i="9"/>
  <c r="E3" i="9" s="1"/>
  <c r="F3" i="9" s="1"/>
  <c r="G3" i="9" s="1"/>
  <c r="H3" i="9" s="1"/>
  <c r="I3" i="9" s="1"/>
  <c r="J3" i="9" s="1"/>
  <c r="K3" i="9" s="1"/>
  <c r="L3" i="9" s="1"/>
  <c r="M3" i="9" s="1"/>
  <c r="N3" i="9" s="1"/>
  <c r="O3" i="9" s="1"/>
  <c r="P3" i="9" s="1"/>
  <c r="Q3" i="9" s="1"/>
  <c r="R3" i="9" s="1"/>
  <c r="S3" i="9" s="1"/>
  <c r="T3" i="9" s="1"/>
  <c r="U3" i="9" s="1"/>
  <c r="V3" i="9" s="1"/>
  <c r="D3" i="8"/>
  <c r="D3" i="13"/>
  <c r="E3" i="13" s="1"/>
  <c r="F3" i="13" s="1"/>
  <c r="G3" i="13" s="1"/>
  <c r="H3" i="13" s="1"/>
  <c r="I3" i="13" s="1"/>
  <c r="J3" i="13" s="1"/>
  <c r="K3" i="13" s="1"/>
  <c r="L3" i="13" s="1"/>
  <c r="M3" i="13" s="1"/>
  <c r="N3" i="13" s="1"/>
  <c r="O3" i="13" s="1"/>
  <c r="P3" i="13" s="1"/>
  <c r="Q3" i="13" s="1"/>
  <c r="R3" i="13" s="1"/>
  <c r="S3" i="13" s="1"/>
  <c r="T3" i="13" s="1"/>
  <c r="U3" i="13" s="1"/>
  <c r="V3" i="13" s="1"/>
  <c r="D10" i="12"/>
  <c r="E10" i="12" s="1"/>
  <c r="F10" i="12" s="1"/>
  <c r="G10" i="12" s="1"/>
  <c r="H10" i="12" s="1"/>
  <c r="I10" i="12" s="1"/>
  <c r="J10" i="12" s="1"/>
  <c r="K10" i="12" s="1"/>
  <c r="L10" i="12" s="1"/>
  <c r="M10" i="12" s="1"/>
  <c r="N10" i="12" s="1"/>
  <c r="O10" i="12" s="1"/>
  <c r="P10" i="12" s="1"/>
  <c r="Q10" i="12" s="1"/>
  <c r="R10" i="12" s="1"/>
  <c r="S10" i="12" s="1"/>
  <c r="T10" i="12" s="1"/>
  <c r="U10" i="12" s="1"/>
  <c r="V10" i="12" s="1"/>
  <c r="E3" i="8" l="1"/>
  <c r="D23" i="7"/>
  <c r="D18" i="20" s="1"/>
  <c r="D13" i="7"/>
  <c r="D18" i="10" s="1"/>
  <c r="F3" i="7"/>
  <c r="F3" i="8" l="1"/>
  <c r="D25" i="7"/>
  <c r="E13" i="7"/>
  <c r="E18" i="10" s="1"/>
  <c r="E23" i="7"/>
  <c r="E18" i="20" s="1"/>
  <c r="G3" i="7"/>
  <c r="G3" i="8" l="1"/>
  <c r="E25" i="7"/>
  <c r="F13" i="7"/>
  <c r="F18" i="10" s="1"/>
  <c r="F23" i="7"/>
  <c r="F18" i="20" s="1"/>
  <c r="H3" i="7"/>
  <c r="H3" i="8" l="1"/>
  <c r="F25" i="7"/>
  <c r="G23" i="7"/>
  <c r="G18" i="20" s="1"/>
  <c r="G13" i="7"/>
  <c r="G18" i="10" s="1"/>
  <c r="I3" i="7"/>
  <c r="I3" i="8" l="1"/>
  <c r="G25" i="7"/>
  <c r="H13" i="7"/>
  <c r="H18" i="10" s="1"/>
  <c r="H23" i="7"/>
  <c r="H18" i="20" s="1"/>
  <c r="J3" i="7"/>
  <c r="J3" i="8" l="1"/>
  <c r="H25" i="7"/>
  <c r="I23" i="7"/>
  <c r="I18" i="20" s="1"/>
  <c r="I13" i="7"/>
  <c r="I18" i="10" s="1"/>
  <c r="K3" i="7"/>
  <c r="K3" i="8" l="1"/>
  <c r="I25" i="7"/>
  <c r="J13" i="7"/>
  <c r="J18" i="10" s="1"/>
  <c r="J23" i="7"/>
  <c r="J18" i="20" s="1"/>
  <c r="L3" i="7"/>
  <c r="L3" i="8" l="1"/>
  <c r="J25" i="7"/>
  <c r="K23" i="7"/>
  <c r="K18" i="20" s="1"/>
  <c r="K13" i="7"/>
  <c r="K18" i="10" s="1"/>
  <c r="M3" i="7"/>
  <c r="M3" i="8" l="1"/>
  <c r="K25" i="7"/>
  <c r="L13" i="7"/>
  <c r="L18" i="10" s="1"/>
  <c r="L23" i="7"/>
  <c r="L18" i="20" s="1"/>
  <c r="N3" i="7"/>
  <c r="N3" i="8" l="1"/>
  <c r="L25" i="7"/>
  <c r="M13" i="7"/>
  <c r="M18" i="10" s="1"/>
  <c r="M23" i="7"/>
  <c r="M18" i="20" s="1"/>
  <c r="O3" i="7"/>
  <c r="O3" i="8" l="1"/>
  <c r="M25" i="7"/>
  <c r="N13" i="7"/>
  <c r="N18" i="10" s="1"/>
  <c r="N23" i="7"/>
  <c r="N18" i="20" s="1"/>
  <c r="P3" i="7"/>
  <c r="P3" i="8" l="1"/>
  <c r="N25" i="7"/>
  <c r="O23" i="7"/>
  <c r="O18" i="20" s="1"/>
  <c r="O13" i="7"/>
  <c r="O18" i="10" s="1"/>
  <c r="Q3" i="7"/>
  <c r="Q3" i="8" l="1"/>
  <c r="O25" i="7"/>
  <c r="P13" i="7"/>
  <c r="P18" i="10" s="1"/>
  <c r="P23" i="7"/>
  <c r="P18" i="20" s="1"/>
  <c r="R3" i="7"/>
  <c r="R3" i="8" l="1"/>
  <c r="P25" i="7"/>
  <c r="Q23" i="7"/>
  <c r="Q18" i="20" s="1"/>
  <c r="Q13" i="7"/>
  <c r="Q18" i="10" s="1"/>
  <c r="S3" i="7"/>
  <c r="S3" i="8" l="1"/>
  <c r="Q25" i="7"/>
  <c r="R13" i="7"/>
  <c r="R18" i="10" s="1"/>
  <c r="R23" i="7"/>
  <c r="R18" i="20" s="1"/>
  <c r="T3" i="7"/>
  <c r="T3" i="8" l="1"/>
  <c r="R25" i="7"/>
  <c r="S23" i="7"/>
  <c r="S18" i="20" s="1"/>
  <c r="S13" i="7"/>
  <c r="S18" i="10" s="1"/>
  <c r="U3" i="7"/>
  <c r="U3" i="8" l="1"/>
  <c r="S25" i="7"/>
  <c r="T13" i="7"/>
  <c r="T18" i="10" s="1"/>
  <c r="T23" i="7"/>
  <c r="T18" i="20" s="1"/>
  <c r="V3" i="7"/>
  <c r="V3" i="8" l="1"/>
  <c r="T25" i="7"/>
  <c r="U13" i="7"/>
  <c r="U18" i="10" s="1"/>
  <c r="U23" i="7"/>
  <c r="U18" i="20" s="1"/>
  <c r="U25" i="7" l="1"/>
  <c r="V13" i="7"/>
  <c r="V18" i="10" s="1"/>
  <c r="V23" i="7"/>
  <c r="V18" i="20" s="1"/>
  <c r="V25" i="7" l="1"/>
  <c r="E13" i="11" s="1"/>
  <c r="J24" i="8" l="1"/>
  <c r="J14" i="20" s="1"/>
  <c r="T24" i="8"/>
  <c r="T14" i="20" s="1"/>
  <c r="E14" i="8"/>
  <c r="E13" i="20" s="1"/>
  <c r="F24" i="8"/>
  <c r="F14" i="20" s="1"/>
  <c r="O24" i="8"/>
  <c r="O14" i="20" s="1"/>
  <c r="Q14" i="8"/>
  <c r="Q13" i="20" s="1"/>
  <c r="R24" i="8"/>
  <c r="R14" i="20" s="1"/>
  <c r="V14" i="8"/>
  <c r="V13" i="20" s="1"/>
  <c r="E24" i="8"/>
  <c r="E14" i="20" s="1"/>
  <c r="M14" i="8"/>
  <c r="M13" i="20" s="1"/>
  <c r="U14" i="8"/>
  <c r="U13" i="20" s="1"/>
  <c r="N24" i="8"/>
  <c r="N14" i="20" s="1"/>
  <c r="K14" i="8"/>
  <c r="K13" i="20" s="1"/>
  <c r="J14" i="8"/>
  <c r="J13" i="20" s="1"/>
  <c r="L24" i="8"/>
  <c r="L14" i="20" s="1"/>
  <c r="H14" i="8"/>
  <c r="H13" i="20" s="1"/>
  <c r="P24" i="8"/>
  <c r="P14" i="20" s="1"/>
  <c r="R14" i="8"/>
  <c r="R13" i="20" s="1"/>
  <c r="G14" i="8"/>
  <c r="G13" i="20" s="1"/>
  <c r="S24" i="8"/>
  <c r="S14" i="20" s="1"/>
  <c r="D24" i="8"/>
  <c r="D14" i="20" s="1"/>
  <c r="M24" i="8"/>
  <c r="M14" i="20" s="1"/>
  <c r="F14" i="8"/>
  <c r="F13" i="20" s="1"/>
  <c r="S14" i="8"/>
  <c r="S13" i="20" s="1"/>
  <c r="S15" i="20" s="1"/>
  <c r="S21" i="20" s="1"/>
  <c r="T14" i="8"/>
  <c r="T13" i="20" s="1"/>
  <c r="U24" i="8"/>
  <c r="U14" i="20" s="1"/>
  <c r="D14" i="8"/>
  <c r="D13" i="20" s="1"/>
  <c r="C24" i="8"/>
  <c r="C14" i="20" s="1"/>
  <c r="O14" i="8"/>
  <c r="O13" i="20" s="1"/>
  <c r="C14" i="8"/>
  <c r="C13" i="20" s="1"/>
  <c r="L14" i="8"/>
  <c r="L13" i="20" s="1"/>
  <c r="L15" i="20" s="1"/>
  <c r="L21" i="20" s="1"/>
  <c r="Q24" i="8"/>
  <c r="Q14" i="20" s="1"/>
  <c r="N14" i="8"/>
  <c r="N13" i="20" s="1"/>
  <c r="H24" i="8"/>
  <c r="H14" i="20" s="1"/>
  <c r="I14" i="8"/>
  <c r="I13" i="20" s="1"/>
  <c r="G24" i="8"/>
  <c r="G14" i="20" s="1"/>
  <c r="P14" i="8"/>
  <c r="P13" i="20" s="1"/>
  <c r="P15" i="20" s="1"/>
  <c r="P21" i="20" s="1"/>
  <c r="I24" i="8"/>
  <c r="I14" i="20" s="1"/>
  <c r="K24" i="8"/>
  <c r="K14" i="20" s="1"/>
  <c r="V24" i="8"/>
  <c r="V14" i="20" s="1"/>
  <c r="J15" i="20" l="1"/>
  <c r="J21" i="20" s="1"/>
  <c r="O15" i="20"/>
  <c r="O21" i="20" s="1"/>
  <c r="T15" i="20"/>
  <c r="T21" i="20" s="1"/>
  <c r="R15" i="20"/>
  <c r="R21" i="20" s="1"/>
  <c r="D15" i="20"/>
  <c r="D21" i="20" s="1"/>
  <c r="E15" i="20"/>
  <c r="E21" i="20" s="1"/>
  <c r="I15" i="20"/>
  <c r="I21" i="20" s="1"/>
  <c r="H15" i="20"/>
  <c r="H21" i="20" s="1"/>
  <c r="F15" i="20"/>
  <c r="F21" i="20" s="1"/>
  <c r="G15" i="20"/>
  <c r="G21" i="20" s="1"/>
  <c r="U15" i="20"/>
  <c r="U21" i="20" s="1"/>
  <c r="M15" i="20"/>
  <c r="M21" i="20" s="1"/>
  <c r="Q15" i="20"/>
  <c r="Q21" i="20" s="1"/>
  <c r="V15" i="20"/>
  <c r="V21" i="20" s="1"/>
  <c r="C15" i="20"/>
  <c r="C21" i="20" s="1"/>
  <c r="N15" i="20"/>
  <c r="N21" i="20" s="1"/>
  <c r="K15" i="20"/>
  <c r="K21" i="20" s="1"/>
  <c r="E30" i="8"/>
  <c r="E15" i="10"/>
  <c r="E21" i="10" s="1"/>
  <c r="T15" i="10"/>
  <c r="T21" i="10" s="1"/>
  <c r="R30" i="8"/>
  <c r="L15" i="10"/>
  <c r="L21" i="10" s="1"/>
  <c r="F15" i="10"/>
  <c r="F21" i="10" s="1"/>
  <c r="L30" i="8"/>
  <c r="J30" i="8"/>
  <c r="J15" i="10"/>
  <c r="J21" i="10" s="1"/>
  <c r="O15" i="10"/>
  <c r="O21" i="10" s="1"/>
  <c r="I15" i="10"/>
  <c r="I21" i="10" s="1"/>
  <c r="I30" i="8"/>
  <c r="V15" i="10"/>
  <c r="V21" i="10" s="1"/>
  <c r="V30" i="8"/>
  <c r="G30" i="8"/>
  <c r="G15" i="10"/>
  <c r="G21" i="10" s="1"/>
  <c r="O30" i="8"/>
  <c r="K15" i="10"/>
  <c r="K21" i="10" s="1"/>
  <c r="K30" i="8"/>
  <c r="N15" i="10"/>
  <c r="N21" i="10" s="1"/>
  <c r="U15" i="10"/>
  <c r="U21" i="10" s="1"/>
  <c r="U30" i="8"/>
  <c r="M30" i="8"/>
  <c r="M15" i="10"/>
  <c r="M21" i="10" s="1"/>
  <c r="R15" i="10"/>
  <c r="R21" i="10" s="1"/>
  <c r="P15" i="10"/>
  <c r="P21" i="10" s="1"/>
  <c r="P30" i="8"/>
  <c r="N30" i="8"/>
  <c r="T30" i="8"/>
  <c r="H15" i="10"/>
  <c r="H21" i="10" s="1"/>
  <c r="H30" i="8"/>
  <c r="Q30" i="8"/>
  <c r="Q15" i="10"/>
  <c r="Q21" i="10" s="1"/>
  <c r="D15" i="10"/>
  <c r="D21" i="10" s="1"/>
  <c r="D30" i="8"/>
  <c r="F30" i="8"/>
  <c r="C15" i="10"/>
  <c r="C21" i="10" s="1"/>
  <c r="C30" i="8"/>
  <c r="S30" i="8"/>
  <c r="S15" i="10"/>
  <c r="S21" i="10" s="1"/>
  <c r="C8" i="19" l="1"/>
  <c r="C23" i="19"/>
  <c r="C38" i="19"/>
  <c r="C30" i="19"/>
  <c r="C15" i="19"/>
  <c r="C45" i="19"/>
  <c r="V22" i="20"/>
  <c r="C32" i="10" l="1"/>
  <c r="C39" i="19"/>
  <c r="D36" i="19" s="1"/>
  <c r="C40" i="19" l="1"/>
  <c r="C26" i="10" s="1"/>
  <c r="D38" i="19"/>
  <c r="D32" i="10" l="1"/>
  <c r="D39" i="19"/>
  <c r="E36" i="19" l="1"/>
  <c r="D40" i="19"/>
  <c r="D26" i="10" s="1"/>
  <c r="E38" i="19" l="1"/>
  <c r="E32" i="10" l="1"/>
  <c r="E39" i="19"/>
  <c r="F36" i="19" l="1"/>
  <c r="E40" i="19"/>
  <c r="E26" i="10" s="1"/>
  <c r="F38" i="19" l="1"/>
  <c r="F32" i="10" l="1"/>
  <c r="F39" i="19"/>
  <c r="G36" i="19" l="1"/>
  <c r="F40" i="19"/>
  <c r="F26" i="10" s="1"/>
  <c r="G38" i="19" l="1"/>
  <c r="G32" i="10" l="1"/>
  <c r="G39" i="19"/>
  <c r="H36" i="19" l="1"/>
  <c r="G40" i="19"/>
  <c r="G26" i="10" s="1"/>
  <c r="H38" i="19" l="1"/>
  <c r="H32" i="10" l="1"/>
  <c r="H39" i="19"/>
  <c r="I36" i="19" l="1"/>
  <c r="H40" i="19"/>
  <c r="H26" i="10" s="1"/>
  <c r="I38" i="19" l="1"/>
  <c r="I32" i="10" l="1"/>
  <c r="I39" i="19"/>
  <c r="J36" i="19" l="1"/>
  <c r="I40" i="19"/>
  <c r="I26" i="10" s="1"/>
  <c r="J38" i="19" l="1"/>
  <c r="J32" i="10" l="1"/>
  <c r="J39" i="19"/>
  <c r="K36" i="19" l="1"/>
  <c r="J40" i="19"/>
  <c r="J26" i="10" s="1"/>
  <c r="K38" i="19" l="1"/>
  <c r="K32" i="10" l="1"/>
  <c r="K39" i="19"/>
  <c r="L36" i="19" l="1"/>
  <c r="K40" i="19"/>
  <c r="K26" i="10" s="1"/>
  <c r="L38" i="19" l="1"/>
  <c r="L32" i="10" l="1"/>
  <c r="L39" i="19"/>
  <c r="M36" i="19" l="1"/>
  <c r="L40" i="19"/>
  <c r="L26" i="10" s="1"/>
  <c r="M38" i="19" l="1"/>
  <c r="M32" i="10" l="1"/>
  <c r="M39" i="19"/>
  <c r="N36" i="19" l="1"/>
  <c r="M40" i="19"/>
  <c r="M26" i="10" s="1"/>
  <c r="N38" i="19" l="1"/>
  <c r="N32" i="10" l="1"/>
  <c r="N39" i="19"/>
  <c r="O36" i="19" l="1"/>
  <c r="N40" i="19"/>
  <c r="N26" i="10" s="1"/>
  <c r="O38" i="19" l="1"/>
  <c r="O32" i="10" l="1"/>
  <c r="O39" i="19"/>
  <c r="P36" i="19" l="1"/>
  <c r="O40" i="19"/>
  <c r="O26" i="10" s="1"/>
  <c r="P38" i="19" l="1"/>
  <c r="P32" i="10" l="1"/>
  <c r="P39" i="19"/>
  <c r="Q36" i="19" l="1"/>
  <c r="P40" i="19"/>
  <c r="P26" i="10" s="1"/>
  <c r="Q38" i="19" l="1"/>
  <c r="Q32" i="10" l="1"/>
  <c r="Q39" i="19"/>
  <c r="R36" i="19" l="1"/>
  <c r="Q40" i="19"/>
  <c r="Q26" i="10" s="1"/>
  <c r="R38" i="19" l="1"/>
  <c r="R32" i="10" l="1"/>
  <c r="R39" i="19"/>
  <c r="S36" i="19" l="1"/>
  <c r="R40" i="19"/>
  <c r="R26" i="10" s="1"/>
  <c r="S38" i="19" l="1"/>
  <c r="S32" i="10" l="1"/>
  <c r="S39" i="19"/>
  <c r="T36" i="19" l="1"/>
  <c r="S40" i="19"/>
  <c r="S26" i="10" s="1"/>
  <c r="T38" i="19" l="1"/>
  <c r="T32" i="10" l="1"/>
  <c r="T39" i="19"/>
  <c r="U36" i="19" l="1"/>
  <c r="T40" i="19"/>
  <c r="T26" i="10" s="1"/>
  <c r="U38" i="19" l="1"/>
  <c r="U32" i="10" l="1"/>
  <c r="U39" i="19"/>
  <c r="V36" i="19" l="1"/>
  <c r="U40" i="19"/>
  <c r="U26" i="10" s="1"/>
  <c r="V38" i="19" l="1"/>
  <c r="V32" i="10" s="1"/>
  <c r="V39" i="19" l="1"/>
  <c r="V40" i="19" s="1"/>
  <c r="V26" i="10" s="1"/>
  <c r="C33" i="20"/>
  <c r="C46" i="19"/>
  <c r="C47" i="19" s="1"/>
  <c r="C27" i="20" s="1"/>
  <c r="D43" i="19" l="1"/>
  <c r="D45" i="19" l="1"/>
  <c r="D33" i="20" l="1"/>
  <c r="D46" i="19"/>
  <c r="E43" i="19" l="1"/>
  <c r="D47" i="19"/>
  <c r="D27" i="20" s="1"/>
  <c r="E45" i="19" l="1"/>
  <c r="E46" i="19" s="1"/>
  <c r="F43" i="19" l="1"/>
  <c r="F45" i="19" s="1"/>
  <c r="F33" i="20" s="1"/>
  <c r="E47" i="19"/>
  <c r="E27" i="20" s="1"/>
  <c r="E33" i="20"/>
  <c r="F46" i="19" l="1"/>
  <c r="G43" i="19" s="1"/>
  <c r="F47" i="19" l="1"/>
  <c r="F27" i="20" s="1"/>
  <c r="G45" i="19"/>
  <c r="G33" i="20" l="1"/>
  <c r="G46" i="19"/>
  <c r="H43" i="19" l="1"/>
  <c r="G47" i="19"/>
  <c r="G27" i="20" s="1"/>
  <c r="H45" i="19" l="1"/>
  <c r="H33" i="20" l="1"/>
  <c r="H46" i="19"/>
  <c r="I43" i="19" l="1"/>
  <c r="H47" i="19"/>
  <c r="H27" i="20" s="1"/>
  <c r="I45" i="19" l="1"/>
  <c r="I46" i="19" s="1"/>
  <c r="J43" i="19" s="1"/>
  <c r="I47" i="19" l="1"/>
  <c r="I27" i="20" s="1"/>
  <c r="I33" i="20"/>
  <c r="J45" i="19"/>
  <c r="J33" i="20" s="1"/>
  <c r="J46" i="19" l="1"/>
  <c r="K43" i="19" l="1"/>
  <c r="K45" i="19" s="1"/>
  <c r="K33" i="20" s="1"/>
  <c r="J47" i="19"/>
  <c r="J27" i="20" s="1"/>
  <c r="K46" i="19" l="1"/>
  <c r="L43" i="19" s="1"/>
  <c r="K47" i="19" l="1"/>
  <c r="K27" i="20" s="1"/>
  <c r="L45" i="19"/>
  <c r="L33" i="20" s="1"/>
  <c r="L46" i="19" l="1"/>
  <c r="M43" i="19" l="1"/>
  <c r="L47" i="19"/>
  <c r="L27" i="20" s="1"/>
  <c r="M45" i="19" l="1"/>
  <c r="M33" i="20" s="1"/>
  <c r="M46" i="19" l="1"/>
  <c r="N43" i="19" l="1"/>
  <c r="M47" i="19"/>
  <c r="M27" i="20" s="1"/>
  <c r="N45" i="19" l="1"/>
  <c r="N33" i="20" s="1"/>
  <c r="N46" i="19" l="1"/>
  <c r="O43" i="19" l="1"/>
  <c r="N47" i="19"/>
  <c r="N27" i="20" s="1"/>
  <c r="O45" i="19" l="1"/>
  <c r="O33" i="20" s="1"/>
  <c r="O46" i="19" l="1"/>
  <c r="P43" i="19" l="1"/>
  <c r="O47" i="19"/>
  <c r="O27" i="20" s="1"/>
  <c r="P45" i="19" l="1"/>
  <c r="P33" i="20" s="1"/>
  <c r="P46" i="19" l="1"/>
  <c r="Q43" i="19" l="1"/>
  <c r="P47" i="19"/>
  <c r="P27" i="20" s="1"/>
  <c r="Q45" i="19" l="1"/>
  <c r="Q33" i="20" s="1"/>
  <c r="Q46" i="19" l="1"/>
  <c r="R43" i="19" l="1"/>
  <c r="Q47" i="19"/>
  <c r="Q27" i="20" s="1"/>
  <c r="R45" i="19" l="1"/>
  <c r="R33" i="20" s="1"/>
  <c r="R46" i="19" l="1"/>
  <c r="S43" i="19" l="1"/>
  <c r="R47" i="19"/>
  <c r="R27" i="20" s="1"/>
  <c r="S45" i="19" l="1"/>
  <c r="S33" i="20" s="1"/>
  <c r="S46" i="19" l="1"/>
  <c r="T43" i="19" s="1"/>
  <c r="T45" i="19" s="1"/>
  <c r="T33" i="20" s="1"/>
  <c r="S47" i="19" l="1"/>
  <c r="S27" i="20" s="1"/>
  <c r="T46" i="19"/>
  <c r="U43" i="19" l="1"/>
  <c r="T47" i="19"/>
  <c r="T27" i="20" s="1"/>
  <c r="U45" i="19" l="1"/>
  <c r="U33" i="20" s="1"/>
  <c r="U46" i="19" l="1"/>
  <c r="V43" i="19" s="1"/>
  <c r="V45" i="19" s="1"/>
  <c r="V33" i="20" s="1"/>
  <c r="U47" i="19" l="1"/>
  <c r="U27" i="20" s="1"/>
  <c r="V46" i="19"/>
  <c r="V47" i="19" s="1"/>
  <c r="V27" i="20" s="1"/>
  <c r="C31" i="10"/>
  <c r="C24" i="19"/>
  <c r="D21" i="19" s="1"/>
  <c r="D23" i="19" s="1"/>
  <c r="C25" i="19" l="1"/>
  <c r="C25" i="10" s="1"/>
  <c r="D31" i="10"/>
  <c r="D24" i="19"/>
  <c r="E21" i="19" l="1"/>
  <c r="D25" i="19"/>
  <c r="D25" i="10" s="1"/>
  <c r="E23" i="19" l="1"/>
  <c r="E31" i="10" l="1"/>
  <c r="E24" i="19"/>
  <c r="F21" i="19" l="1"/>
  <c r="E25" i="19"/>
  <c r="E25" i="10" s="1"/>
  <c r="F23" i="19" l="1"/>
  <c r="F31" i="10" l="1"/>
  <c r="F24" i="19"/>
  <c r="G21" i="19" l="1"/>
  <c r="F25" i="19"/>
  <c r="F25" i="10" s="1"/>
  <c r="G23" i="19" l="1"/>
  <c r="G31" i="10" l="1"/>
  <c r="G24" i="19"/>
  <c r="H21" i="19" l="1"/>
  <c r="G25" i="19"/>
  <c r="G25" i="10" s="1"/>
  <c r="H23" i="19" l="1"/>
  <c r="H31" i="10" l="1"/>
  <c r="H24" i="19"/>
  <c r="I21" i="19" l="1"/>
  <c r="H25" i="19"/>
  <c r="H25" i="10" s="1"/>
  <c r="I23" i="19" l="1"/>
  <c r="I31" i="10" l="1"/>
  <c r="I24" i="19"/>
  <c r="J21" i="19" l="1"/>
  <c r="I25" i="19"/>
  <c r="I25" i="10" s="1"/>
  <c r="J23" i="19" l="1"/>
  <c r="J31" i="10" l="1"/>
  <c r="J24" i="19"/>
  <c r="K21" i="19" l="1"/>
  <c r="J25" i="19"/>
  <c r="J25" i="10" s="1"/>
  <c r="K23" i="19" l="1"/>
  <c r="K24" i="19" s="1"/>
  <c r="L21" i="19" l="1"/>
  <c r="K25" i="19"/>
  <c r="K25" i="10" s="1"/>
  <c r="K31" i="10"/>
  <c r="L23" i="19"/>
  <c r="L31" i="10" l="1"/>
  <c r="L24" i="19"/>
  <c r="M21" i="19" l="1"/>
  <c r="L25" i="19"/>
  <c r="L25" i="10" s="1"/>
  <c r="M23" i="19" l="1"/>
  <c r="M31" i="10" l="1"/>
  <c r="M24" i="19"/>
  <c r="N21" i="19" l="1"/>
  <c r="M25" i="19"/>
  <c r="M25" i="10" s="1"/>
  <c r="N23" i="19" l="1"/>
  <c r="N31" i="10" l="1"/>
  <c r="N24" i="19"/>
  <c r="O21" i="19" l="1"/>
  <c r="N25" i="19"/>
  <c r="N25" i="10" s="1"/>
  <c r="O23" i="19" l="1"/>
  <c r="O31" i="10" l="1"/>
  <c r="O24" i="19"/>
  <c r="P21" i="19" l="1"/>
  <c r="O25" i="19"/>
  <c r="O25" i="10" s="1"/>
  <c r="P23" i="19" l="1"/>
  <c r="P31" i="10" l="1"/>
  <c r="P24" i="19"/>
  <c r="Q21" i="19" l="1"/>
  <c r="P25" i="19"/>
  <c r="P25" i="10" s="1"/>
  <c r="Q23" i="19" l="1"/>
  <c r="Q31" i="10" l="1"/>
  <c r="Q24" i="19"/>
  <c r="R21" i="19" l="1"/>
  <c r="Q25" i="19"/>
  <c r="Q25" i="10" s="1"/>
  <c r="R23" i="19" l="1"/>
  <c r="R31" i="10" l="1"/>
  <c r="R24" i="19"/>
  <c r="S21" i="19" l="1"/>
  <c r="R25" i="19"/>
  <c r="R25" i="10" s="1"/>
  <c r="S23" i="19" l="1"/>
  <c r="S31" i="10" l="1"/>
  <c r="S24" i="19"/>
  <c r="T21" i="19" l="1"/>
  <c r="S25" i="19"/>
  <c r="S25" i="10" s="1"/>
  <c r="T23" i="19" l="1"/>
  <c r="T31" i="10" l="1"/>
  <c r="T24" i="19"/>
  <c r="U21" i="19" l="1"/>
  <c r="T25" i="19"/>
  <c r="T25" i="10" s="1"/>
  <c r="U23" i="19" l="1"/>
  <c r="U31" i="10" l="1"/>
  <c r="U24" i="19"/>
  <c r="V21" i="19" l="1"/>
  <c r="U25" i="19"/>
  <c r="U25" i="10" s="1"/>
  <c r="V23" i="19" l="1"/>
  <c r="V31" i="10" s="1"/>
  <c r="V24" i="19" l="1"/>
  <c r="V25" i="19" s="1"/>
  <c r="V25" i="10" s="1"/>
  <c r="C32" i="20"/>
  <c r="C31" i="19"/>
  <c r="C32" i="19" s="1"/>
  <c r="C26" i="20" s="1"/>
  <c r="D28" i="19" l="1"/>
  <c r="D30" i="19" l="1"/>
  <c r="D31" i="19" s="1"/>
  <c r="E28" i="19" l="1"/>
  <c r="D32" i="19"/>
  <c r="D26" i="20" s="1"/>
  <c r="D32" i="20"/>
  <c r="E30" i="19" l="1"/>
  <c r="E31" i="19" s="1"/>
  <c r="F28" i="19" l="1"/>
  <c r="F30" i="19" s="1"/>
  <c r="F32" i="20" s="1"/>
  <c r="E32" i="19"/>
  <c r="E26" i="20" s="1"/>
  <c r="E32" i="20"/>
  <c r="F31" i="19" l="1"/>
  <c r="G28" i="19" s="1"/>
  <c r="G30" i="19" s="1"/>
  <c r="G32" i="20" s="1"/>
  <c r="F32" i="19" l="1"/>
  <c r="F26" i="20" s="1"/>
  <c r="G31" i="19"/>
  <c r="H28" i="19" s="1"/>
  <c r="H30" i="19" s="1"/>
  <c r="H32" i="20" s="1"/>
  <c r="G32" i="19" l="1"/>
  <c r="G26" i="20" s="1"/>
  <c r="H31" i="19"/>
  <c r="I28" i="19" l="1"/>
  <c r="H32" i="19"/>
  <c r="H26" i="20" s="1"/>
  <c r="I30" i="19" l="1"/>
  <c r="I32" i="20" s="1"/>
  <c r="I31" i="19" l="1"/>
  <c r="J28" i="19" s="1"/>
  <c r="J30" i="19" s="1"/>
  <c r="J32" i="20" s="1"/>
  <c r="I32" i="19" l="1"/>
  <c r="I26" i="20" s="1"/>
  <c r="J31" i="19"/>
  <c r="K28" i="19" l="1"/>
  <c r="J32" i="19"/>
  <c r="J26" i="20" s="1"/>
  <c r="K30" i="19" l="1"/>
  <c r="K32" i="20" s="1"/>
  <c r="K31" i="19" l="1"/>
  <c r="L28" i="19" l="1"/>
  <c r="K32" i="19"/>
  <c r="K26" i="20" s="1"/>
  <c r="L30" i="19" l="1"/>
  <c r="L32" i="20" s="1"/>
  <c r="L31" i="19" l="1"/>
  <c r="M28" i="19" l="1"/>
  <c r="L32" i="19"/>
  <c r="L26" i="20" s="1"/>
  <c r="M30" i="19" l="1"/>
  <c r="M32" i="20" s="1"/>
  <c r="M31" i="19" l="1"/>
  <c r="N28" i="19" l="1"/>
  <c r="M32" i="19"/>
  <c r="M26" i="20" s="1"/>
  <c r="N30" i="19" l="1"/>
  <c r="N32" i="20" s="1"/>
  <c r="N31" i="19" l="1"/>
  <c r="O28" i="19" l="1"/>
  <c r="N32" i="19"/>
  <c r="N26" i="20" s="1"/>
  <c r="O30" i="19" l="1"/>
  <c r="O32" i="20" s="1"/>
  <c r="O31" i="19" l="1"/>
  <c r="P28" i="19" l="1"/>
  <c r="O32" i="19"/>
  <c r="O26" i="20" s="1"/>
  <c r="P30" i="19" l="1"/>
  <c r="P32" i="20" s="1"/>
  <c r="P31" i="19" l="1"/>
  <c r="Q28" i="19" l="1"/>
  <c r="P32" i="19"/>
  <c r="P26" i="20" s="1"/>
  <c r="Q30" i="19" l="1"/>
  <c r="Q32" i="20" s="1"/>
  <c r="Q31" i="19" l="1"/>
  <c r="R28" i="19" l="1"/>
  <c r="Q32" i="19"/>
  <c r="Q26" i="20" s="1"/>
  <c r="R30" i="19" l="1"/>
  <c r="R32" i="20" s="1"/>
  <c r="R31" i="19" l="1"/>
  <c r="S28" i="19" l="1"/>
  <c r="R32" i="19"/>
  <c r="R26" i="20" s="1"/>
  <c r="S30" i="19" l="1"/>
  <c r="S32" i="20" s="1"/>
  <c r="S31" i="19" l="1"/>
  <c r="T28" i="19" s="1"/>
  <c r="T30" i="19" s="1"/>
  <c r="T32" i="20" s="1"/>
  <c r="S32" i="19" l="1"/>
  <c r="S26" i="20" s="1"/>
  <c r="T31" i="19"/>
  <c r="U28" i="19" l="1"/>
  <c r="T32" i="19"/>
  <c r="T26" i="20" s="1"/>
  <c r="U30" i="19" l="1"/>
  <c r="U32" i="20" s="1"/>
  <c r="U31" i="19" l="1"/>
  <c r="V28" i="19" l="1"/>
  <c r="U32" i="19"/>
  <c r="U26" i="20" s="1"/>
  <c r="V30" i="19" l="1"/>
  <c r="V32" i="20" s="1"/>
  <c r="V31" i="19" l="1"/>
  <c r="V32" i="19" s="1"/>
  <c r="V26" i="20" s="1"/>
  <c r="C30" i="10"/>
  <c r="C33" i="10" s="1"/>
  <c r="C9" i="19"/>
  <c r="D6" i="19" s="1"/>
  <c r="D8" i="19" s="1"/>
  <c r="C10" i="19" l="1"/>
  <c r="C24" i="10" s="1"/>
  <c r="C27" i="10" s="1"/>
  <c r="C36" i="10" s="1"/>
  <c r="D30" i="10"/>
  <c r="D33" i="10" s="1"/>
  <c r="D9" i="19"/>
  <c r="E6" i="19" s="1"/>
  <c r="E8" i="19" s="1"/>
  <c r="D10" i="19" l="1"/>
  <c r="D24" i="10" s="1"/>
  <c r="D27" i="10" s="1"/>
  <c r="D36" i="10" s="1"/>
  <c r="E30" i="10"/>
  <c r="E33" i="10" s="1"/>
  <c r="E9" i="19"/>
  <c r="F6" i="19" s="1"/>
  <c r="F8" i="19" l="1"/>
  <c r="E10" i="19"/>
  <c r="E24" i="10" s="1"/>
  <c r="E27" i="10" s="1"/>
  <c r="E36" i="10" s="1"/>
  <c r="F30" i="10" l="1"/>
  <c r="F33" i="10" s="1"/>
  <c r="F9" i="19"/>
  <c r="G6" i="19" l="1"/>
  <c r="F10" i="19"/>
  <c r="F24" i="10" s="1"/>
  <c r="F27" i="10" s="1"/>
  <c r="F36" i="10" s="1"/>
  <c r="G8" i="19" l="1"/>
  <c r="G30" i="10" s="1"/>
  <c r="G33" i="10" s="1"/>
  <c r="G9" i="19" l="1"/>
  <c r="H6" i="19" l="1"/>
  <c r="G10" i="19"/>
  <c r="G24" i="10" s="1"/>
  <c r="G27" i="10" s="1"/>
  <c r="G36" i="10" s="1"/>
  <c r="H8" i="19" l="1"/>
  <c r="H30" i="10" s="1"/>
  <c r="H33" i="10" s="1"/>
  <c r="H9" i="19" l="1"/>
  <c r="I6" i="19" l="1"/>
  <c r="H10" i="19"/>
  <c r="H24" i="10" s="1"/>
  <c r="H27" i="10" s="1"/>
  <c r="H36" i="10" s="1"/>
  <c r="I8" i="19" l="1"/>
  <c r="I30" i="10" s="1"/>
  <c r="I33" i="10" s="1"/>
  <c r="I9" i="19" l="1"/>
  <c r="J6" i="19" l="1"/>
  <c r="I10" i="19"/>
  <c r="I24" i="10" s="1"/>
  <c r="I27" i="10" s="1"/>
  <c r="I36" i="10" s="1"/>
  <c r="J8" i="19" l="1"/>
  <c r="J30" i="10" s="1"/>
  <c r="J33" i="10" s="1"/>
  <c r="J9" i="19" l="1"/>
  <c r="K6" i="19" l="1"/>
  <c r="J10" i="19"/>
  <c r="J24" i="10" s="1"/>
  <c r="J27" i="10" s="1"/>
  <c r="J36" i="10" s="1"/>
  <c r="K8" i="19" l="1"/>
  <c r="K30" i="10" s="1"/>
  <c r="K33" i="10" s="1"/>
  <c r="K9" i="19" l="1"/>
  <c r="L6" i="19" l="1"/>
  <c r="K10" i="19"/>
  <c r="K24" i="10" s="1"/>
  <c r="K27" i="10" s="1"/>
  <c r="K36" i="10" s="1"/>
  <c r="L8" i="19" l="1"/>
  <c r="L30" i="10" s="1"/>
  <c r="L33" i="10" s="1"/>
  <c r="L9" i="19" l="1"/>
  <c r="M6" i="19" l="1"/>
  <c r="L10" i="19"/>
  <c r="L24" i="10" s="1"/>
  <c r="L27" i="10" s="1"/>
  <c r="L36" i="10" s="1"/>
  <c r="M8" i="19" l="1"/>
  <c r="M30" i="10" s="1"/>
  <c r="M33" i="10" s="1"/>
  <c r="M9" i="19" l="1"/>
  <c r="N6" i="19" l="1"/>
  <c r="M10" i="19"/>
  <c r="M24" i="10" s="1"/>
  <c r="M27" i="10" s="1"/>
  <c r="M36" i="10" s="1"/>
  <c r="N8" i="19" l="1"/>
  <c r="N30" i="10" s="1"/>
  <c r="N33" i="10" s="1"/>
  <c r="N9" i="19" l="1"/>
  <c r="O6" i="19" l="1"/>
  <c r="N10" i="19"/>
  <c r="N24" i="10" s="1"/>
  <c r="N27" i="10" s="1"/>
  <c r="N36" i="10" s="1"/>
  <c r="O8" i="19" l="1"/>
  <c r="O30" i="10" s="1"/>
  <c r="O33" i="10" s="1"/>
  <c r="O9" i="19" l="1"/>
  <c r="P6" i="19" l="1"/>
  <c r="O10" i="19"/>
  <c r="O24" i="10" s="1"/>
  <c r="O27" i="10" s="1"/>
  <c r="O36" i="10" s="1"/>
  <c r="P8" i="19" l="1"/>
  <c r="P30" i="10" s="1"/>
  <c r="P33" i="10" s="1"/>
  <c r="P9" i="19" l="1"/>
  <c r="Q6" i="19" l="1"/>
  <c r="P10" i="19"/>
  <c r="P24" i="10" s="1"/>
  <c r="P27" i="10" s="1"/>
  <c r="P36" i="10" s="1"/>
  <c r="Q8" i="19" l="1"/>
  <c r="Q30" i="10" s="1"/>
  <c r="Q33" i="10" s="1"/>
  <c r="Q9" i="19" l="1"/>
  <c r="R6" i="19" l="1"/>
  <c r="Q10" i="19"/>
  <c r="Q24" i="10" s="1"/>
  <c r="Q27" i="10" s="1"/>
  <c r="Q36" i="10" s="1"/>
  <c r="R8" i="19" l="1"/>
  <c r="R30" i="10" s="1"/>
  <c r="R33" i="10" s="1"/>
  <c r="R9" i="19" l="1"/>
  <c r="S6" i="19" l="1"/>
  <c r="R10" i="19"/>
  <c r="R24" i="10" s="1"/>
  <c r="R27" i="10" s="1"/>
  <c r="R36" i="10" s="1"/>
  <c r="S8" i="19" l="1"/>
  <c r="S30" i="10" s="1"/>
  <c r="S33" i="10" s="1"/>
  <c r="S9" i="19" l="1"/>
  <c r="T6" i="19" l="1"/>
  <c r="S10" i="19"/>
  <c r="S24" i="10" s="1"/>
  <c r="S27" i="10" s="1"/>
  <c r="S36" i="10" s="1"/>
  <c r="T8" i="19" l="1"/>
  <c r="T30" i="10" s="1"/>
  <c r="T33" i="10" s="1"/>
  <c r="T9" i="19" l="1"/>
  <c r="U6" i="19" l="1"/>
  <c r="T10" i="19"/>
  <c r="T24" i="10" s="1"/>
  <c r="T27" i="10" s="1"/>
  <c r="T36" i="10" s="1"/>
  <c r="U8" i="19" l="1"/>
  <c r="U30" i="10" s="1"/>
  <c r="U33" i="10" s="1"/>
  <c r="U9" i="19" l="1"/>
  <c r="V6" i="19" l="1"/>
  <c r="U10" i="19"/>
  <c r="U24" i="10" s="1"/>
  <c r="U27" i="10" s="1"/>
  <c r="U36" i="10" s="1"/>
  <c r="V8" i="19" l="1"/>
  <c r="V30" i="10" s="1"/>
  <c r="V33" i="10" s="1"/>
  <c r="V9" i="19" l="1"/>
  <c r="V10" i="19" s="1"/>
  <c r="V24" i="10" s="1"/>
  <c r="V27" i="10" s="1"/>
  <c r="V36" i="10" s="1"/>
  <c r="C40" i="10" l="1"/>
  <c r="C39" i="10"/>
  <c r="C31" i="20"/>
  <c r="C34" i="20" s="1"/>
  <c r="C16" i="19"/>
  <c r="C17" i="19" s="1"/>
  <c r="C25" i="20" s="1"/>
  <c r="C28" i="20" s="1"/>
  <c r="C37" i="20" s="1"/>
  <c r="C47" i="20" s="1"/>
  <c r="D13" i="19" l="1"/>
  <c r="D15" i="19" s="1"/>
  <c r="D31" i="20" s="1"/>
  <c r="D34" i="20" s="1"/>
  <c r="D16" i="19" l="1"/>
  <c r="D17" i="19" s="1"/>
  <c r="D25" i="20" s="1"/>
  <c r="D28" i="20" s="1"/>
  <c r="E13" i="19" l="1"/>
  <c r="E15" i="19" s="1"/>
  <c r="E16" i="19" s="1"/>
  <c r="E17" i="19" s="1"/>
  <c r="E25" i="20" s="1"/>
  <c r="E28" i="20" s="1"/>
  <c r="D37" i="20"/>
  <c r="D47" i="20" s="1"/>
  <c r="F13" i="19" l="1"/>
  <c r="F15" i="19" s="1"/>
  <c r="F16" i="19" s="1"/>
  <c r="G13" i="19" s="1"/>
  <c r="E31" i="20"/>
  <c r="E34" i="20" s="1"/>
  <c r="E37" i="20"/>
  <c r="E47" i="20" s="1"/>
  <c r="G15" i="19" l="1"/>
  <c r="G31" i="20" s="1"/>
  <c r="G34" i="20" s="1"/>
  <c r="F31" i="20"/>
  <c r="F34" i="20" s="1"/>
  <c r="F17" i="19"/>
  <c r="F25" i="20" s="1"/>
  <c r="F28" i="20" s="1"/>
  <c r="F37" i="20" s="1"/>
  <c r="F47" i="20" s="1"/>
  <c r="G16" i="19" l="1"/>
  <c r="G17" i="19" l="1"/>
  <c r="G25" i="20" s="1"/>
  <c r="G28" i="20" s="1"/>
  <c r="G37" i="20" s="1"/>
  <c r="G47" i="20" s="1"/>
  <c r="H13" i="19"/>
  <c r="H15" i="19" s="1"/>
  <c r="H31" i="20" s="1"/>
  <c r="H34" i="20" s="1"/>
  <c r="H16" i="19" l="1"/>
  <c r="I13" i="19" s="1"/>
  <c r="H17" i="19" l="1"/>
  <c r="H25" i="20" s="1"/>
  <c r="H28" i="20" s="1"/>
  <c r="H37" i="20" s="1"/>
  <c r="H47" i="20" s="1"/>
  <c r="I15" i="19"/>
  <c r="I31" i="20" s="1"/>
  <c r="I34" i="20" s="1"/>
  <c r="I16" i="19" l="1"/>
  <c r="J13" i="19" l="1"/>
  <c r="I17" i="19"/>
  <c r="I25" i="20" s="1"/>
  <c r="I28" i="20" s="1"/>
  <c r="I37" i="20" s="1"/>
  <c r="I47" i="20" s="1"/>
  <c r="J15" i="19" l="1"/>
  <c r="J31" i="20" s="1"/>
  <c r="J34" i="20" s="1"/>
  <c r="J16" i="19" l="1"/>
  <c r="K13" i="19" l="1"/>
  <c r="J17" i="19"/>
  <c r="J25" i="20" s="1"/>
  <c r="J28" i="20" s="1"/>
  <c r="J37" i="20" l="1"/>
  <c r="J47" i="20" s="1"/>
  <c r="K15" i="19"/>
  <c r="K31" i="20" s="1"/>
  <c r="K34" i="20" s="1"/>
  <c r="K16" i="19" l="1"/>
  <c r="L13" i="19" l="1"/>
  <c r="K17" i="19"/>
  <c r="K25" i="20" s="1"/>
  <c r="K28" i="20" s="1"/>
  <c r="K37" i="20" l="1"/>
  <c r="K47" i="20" s="1"/>
  <c r="L15" i="19"/>
  <c r="L31" i="20" s="1"/>
  <c r="L34" i="20" s="1"/>
  <c r="L16" i="19" l="1"/>
  <c r="M13" i="19" l="1"/>
  <c r="L17" i="19"/>
  <c r="L25" i="20" s="1"/>
  <c r="L28" i="20" s="1"/>
  <c r="L37" i="20" l="1"/>
  <c r="L47" i="20" s="1"/>
  <c r="M15" i="19"/>
  <c r="M31" i="20" s="1"/>
  <c r="M34" i="20" s="1"/>
  <c r="M16" i="19" l="1"/>
  <c r="N13" i="19" l="1"/>
  <c r="M17" i="19"/>
  <c r="M25" i="20" s="1"/>
  <c r="M28" i="20" s="1"/>
  <c r="M37" i="20" l="1"/>
  <c r="M47" i="20" s="1"/>
  <c r="N15" i="19"/>
  <c r="N31" i="20" s="1"/>
  <c r="N34" i="20" s="1"/>
  <c r="N16" i="19" l="1"/>
  <c r="O13" i="19" s="1"/>
  <c r="O15" i="19" s="1"/>
  <c r="O31" i="20" s="1"/>
  <c r="O34" i="20" s="1"/>
  <c r="N17" i="19" l="1"/>
  <c r="N25" i="20" s="1"/>
  <c r="N28" i="20" s="1"/>
  <c r="N37" i="20" s="1"/>
  <c r="N47" i="20" s="1"/>
  <c r="O16" i="19"/>
  <c r="P13" i="19" l="1"/>
  <c r="O17" i="19"/>
  <c r="O25" i="20" s="1"/>
  <c r="O28" i="20" s="1"/>
  <c r="O37" i="20" l="1"/>
  <c r="O47" i="20" s="1"/>
  <c r="P15" i="19"/>
  <c r="P31" i="20" s="1"/>
  <c r="P34" i="20" s="1"/>
  <c r="P16" i="19" l="1"/>
  <c r="Q13" i="19" l="1"/>
  <c r="P17" i="19"/>
  <c r="P25" i="20" s="1"/>
  <c r="P28" i="20" s="1"/>
  <c r="P37" i="20" l="1"/>
  <c r="P47" i="20" s="1"/>
  <c r="Q15" i="19"/>
  <c r="Q31" i="20" s="1"/>
  <c r="Q34" i="20" s="1"/>
  <c r="Q16" i="19" l="1"/>
  <c r="R13" i="19" l="1"/>
  <c r="Q17" i="19"/>
  <c r="Q25" i="20" s="1"/>
  <c r="Q28" i="20" s="1"/>
  <c r="Q37" i="20" l="1"/>
  <c r="Q47" i="20" s="1"/>
  <c r="R15" i="19"/>
  <c r="R31" i="20" s="1"/>
  <c r="R34" i="20" s="1"/>
  <c r="R16" i="19" l="1"/>
  <c r="S13" i="19" l="1"/>
  <c r="R17" i="19"/>
  <c r="R25" i="20" s="1"/>
  <c r="R28" i="20" s="1"/>
  <c r="R37" i="20" l="1"/>
  <c r="R47" i="20" s="1"/>
  <c r="S15" i="19"/>
  <c r="S31" i="20" s="1"/>
  <c r="S34" i="20" s="1"/>
  <c r="S16" i="19" l="1"/>
  <c r="T13" i="19" s="1"/>
  <c r="T15" i="19" s="1"/>
  <c r="T31" i="20" s="1"/>
  <c r="T34" i="20" s="1"/>
  <c r="S17" i="19" l="1"/>
  <c r="S25" i="20" s="1"/>
  <c r="S28" i="20" s="1"/>
  <c r="T16" i="19"/>
  <c r="S37" i="20" l="1"/>
  <c r="S47" i="20" s="1"/>
  <c r="U13" i="19"/>
  <c r="T17" i="19"/>
  <c r="T25" i="20" s="1"/>
  <c r="T28" i="20" s="1"/>
  <c r="T37" i="20" l="1"/>
  <c r="T47" i="20" s="1"/>
  <c r="U15" i="19"/>
  <c r="U31" i="20" s="1"/>
  <c r="U34" i="20" s="1"/>
  <c r="U16" i="19" l="1"/>
  <c r="V13" i="19" l="1"/>
  <c r="U17" i="19"/>
  <c r="U25" i="20" s="1"/>
  <c r="U28" i="20" s="1"/>
  <c r="U37" i="20" l="1"/>
  <c r="U47" i="20" s="1"/>
  <c r="V15" i="19"/>
  <c r="V31" i="20" s="1"/>
  <c r="V34" i="20" s="1"/>
  <c r="V16" i="19" l="1"/>
  <c r="V17" i="19" s="1"/>
  <c r="V25" i="20" s="1"/>
  <c r="V28" i="20" s="1"/>
  <c r="V37" i="20" s="1"/>
  <c r="V47" i="20" s="1"/>
  <c r="C48" i="20" l="1"/>
  <c r="C49" i="20"/>
  <c r="C40" i="20"/>
  <c r="C41" i="20"/>
  <c r="F6" i="11" l="1"/>
  <c r="G6" i="11"/>
</calcChain>
</file>

<file path=xl/comments1.xml><?xml version="1.0" encoding="utf-8"?>
<comments xmlns="http://schemas.openxmlformats.org/spreadsheetml/2006/main">
  <authors>
    <author>Sumeet Sharma</author>
  </authors>
  <commentList>
    <comment ref="C11" authorId="0" shapeId="0">
      <text>
        <r>
          <rPr>
            <b/>
            <sz val="9"/>
            <color indexed="81"/>
            <rFont val="Tahoma"/>
            <family val="2"/>
          </rPr>
          <t>Sumeet Sharma:</t>
        </r>
        <r>
          <rPr>
            <sz val="9"/>
            <color indexed="81"/>
            <rFont val="Tahoma"/>
            <family val="2"/>
          </rPr>
          <t xml:space="preserve">
USD per square meter</t>
        </r>
      </text>
    </comment>
    <comment ref="C36" authorId="0" shapeId="0">
      <text>
        <r>
          <rPr>
            <b/>
            <sz val="9"/>
            <color indexed="81"/>
            <rFont val="Tahoma"/>
            <family val="2"/>
          </rPr>
          <t>Sumeet Sharma:</t>
        </r>
        <r>
          <rPr>
            <sz val="9"/>
            <color indexed="81"/>
            <rFont val="Tahoma"/>
            <family val="2"/>
          </rPr>
          <t xml:space="preserve">
USD per square meter</t>
        </r>
      </text>
    </comment>
    <comment ref="C62" authorId="0" shapeId="0">
      <text>
        <r>
          <rPr>
            <b/>
            <sz val="9"/>
            <color indexed="81"/>
            <rFont val="Tahoma"/>
            <family val="2"/>
          </rPr>
          <t>Sumeet Sharma:</t>
        </r>
        <r>
          <rPr>
            <sz val="9"/>
            <color indexed="81"/>
            <rFont val="Tahoma"/>
            <family val="2"/>
          </rPr>
          <t xml:space="preserve">
USD per square meter per month</t>
        </r>
      </text>
    </comment>
  </commentList>
</comments>
</file>

<file path=xl/sharedStrings.xml><?xml version="1.0" encoding="utf-8"?>
<sst xmlns="http://schemas.openxmlformats.org/spreadsheetml/2006/main" count="848" uniqueCount="228">
  <si>
    <t xml:space="preserve">S.No. </t>
  </si>
  <si>
    <t>Particulars</t>
  </si>
  <si>
    <t>Unit</t>
  </si>
  <si>
    <t>Quantity</t>
  </si>
  <si>
    <t>a</t>
  </si>
  <si>
    <t>Infrastructure Development</t>
  </si>
  <si>
    <t>Real Estate Development</t>
  </si>
  <si>
    <t>b</t>
  </si>
  <si>
    <t>Landscaped Area</t>
  </si>
  <si>
    <t>Public Places / Plazas</t>
  </si>
  <si>
    <t xml:space="preserve">built up area - residential </t>
  </si>
  <si>
    <t>built up area - commercial</t>
  </si>
  <si>
    <t>built up area - retail</t>
  </si>
  <si>
    <t>built up area - hospitality</t>
  </si>
  <si>
    <t>roadways / pathways etc.</t>
  </si>
  <si>
    <t>real estate - ground coverage</t>
  </si>
  <si>
    <t>(i)</t>
  </si>
  <si>
    <t>(ii)</t>
  </si>
  <si>
    <t>(iii)</t>
  </si>
  <si>
    <t>(iv)</t>
  </si>
  <si>
    <t>(v)</t>
  </si>
  <si>
    <t>…………..</t>
  </si>
  <si>
    <t xml:space="preserve">Built up area </t>
  </si>
  <si>
    <t xml:space="preserve">Land Area </t>
  </si>
  <si>
    <t>residential</t>
  </si>
  <si>
    <t>commercial</t>
  </si>
  <si>
    <t>retail</t>
  </si>
  <si>
    <t>hospitality</t>
  </si>
  <si>
    <t>(vi)</t>
  </si>
  <si>
    <t>(vii)</t>
  </si>
  <si>
    <t>(viii)</t>
  </si>
  <si>
    <t>Area Statement</t>
  </si>
  <si>
    <t>Data Sheet</t>
  </si>
  <si>
    <t>Costs</t>
  </si>
  <si>
    <t>c</t>
  </si>
  <si>
    <t>d</t>
  </si>
  <si>
    <t>e</t>
  </si>
  <si>
    <t>f</t>
  </si>
  <si>
    <t>Land Cost</t>
  </si>
  <si>
    <t>g</t>
  </si>
  <si>
    <t>h</t>
  </si>
  <si>
    <t>i</t>
  </si>
  <si>
    <t>(ix)</t>
  </si>
  <si>
    <t>……………….</t>
  </si>
  <si>
    <t>Income</t>
  </si>
  <si>
    <t>Sale Revenue</t>
  </si>
  <si>
    <t>Lease Revenue</t>
  </si>
  <si>
    <t xml:space="preserve">Captial Values - residential </t>
  </si>
  <si>
    <t>USD / sq mtr</t>
  </si>
  <si>
    <t>Captial Values - commercial</t>
  </si>
  <si>
    <t>Captial Values - retail</t>
  </si>
  <si>
    <t>……………..</t>
  </si>
  <si>
    <t xml:space="preserve">rental values - residential </t>
  </si>
  <si>
    <t>rental values - commercial</t>
  </si>
  <si>
    <t>rental values - retail</t>
  </si>
  <si>
    <t>rental values - hospitality</t>
  </si>
  <si>
    <t>S. No.</t>
  </si>
  <si>
    <t xml:space="preserve">residential </t>
  </si>
  <si>
    <t>%ge</t>
  </si>
  <si>
    <t>Project Timelines</t>
  </si>
  <si>
    <t>Development Components</t>
  </si>
  <si>
    <t>Miscellaneous Costs</t>
  </si>
  <si>
    <t>Other Allied Costs</t>
  </si>
  <si>
    <t>Contingency Costs</t>
  </si>
  <si>
    <t>Sum total</t>
  </si>
  <si>
    <t>Project Revenue</t>
  </si>
  <si>
    <t xml:space="preserve">Revenue from User Fees, if any </t>
  </si>
  <si>
    <t>Any Other Revenue</t>
  </si>
  <si>
    <t>sub-total</t>
  </si>
  <si>
    <t>Miscellaneous Revenue</t>
  </si>
  <si>
    <t>Interest Calculations</t>
  </si>
  <si>
    <t>Opening balance</t>
  </si>
  <si>
    <t>Withdrawals</t>
  </si>
  <si>
    <t>Payments / Deposits</t>
  </si>
  <si>
    <t>Closing Balance</t>
  </si>
  <si>
    <t xml:space="preserve">Interest  </t>
  </si>
  <si>
    <t>Interest - Depreciation - Taxes</t>
  </si>
  <si>
    <t>Taxes</t>
  </si>
  <si>
    <t>Depreciation - WDV method</t>
  </si>
  <si>
    <t>subtotal</t>
  </si>
  <si>
    <t xml:space="preserve">Unit </t>
  </si>
  <si>
    <t>Any other revenue</t>
  </si>
  <si>
    <t>Residential</t>
  </si>
  <si>
    <t>Commercial</t>
  </si>
  <si>
    <t>Retail</t>
  </si>
  <si>
    <t>Hospitality</t>
  </si>
  <si>
    <t>Operation and Maintenance Cost</t>
  </si>
  <si>
    <t>About Transit Oriented Development - Financial Analysis Tool</t>
  </si>
  <si>
    <t>Purpose</t>
  </si>
  <si>
    <t>How to use this tool?</t>
  </si>
  <si>
    <t>(a)</t>
  </si>
  <si>
    <t>Example Orange Input Selection Box</t>
  </si>
  <si>
    <t>Example Yellow Input Entry Box</t>
  </si>
  <si>
    <t>Example of Calculation</t>
  </si>
  <si>
    <t>Unit for Area measurements</t>
  </si>
  <si>
    <t>SELECT</t>
  </si>
  <si>
    <t>Sq. ft.</t>
  </si>
  <si>
    <t>Sqm</t>
  </si>
  <si>
    <t>USD/sq mtr/m</t>
  </si>
  <si>
    <t>Occupancy rate - lease</t>
  </si>
  <si>
    <t>Occupancy rate - Sale</t>
  </si>
  <si>
    <t>Developments</t>
  </si>
  <si>
    <t>Revenue Realisation</t>
  </si>
  <si>
    <t>miscellaneous cost</t>
  </si>
  <si>
    <t>other allied costs</t>
  </si>
  <si>
    <t>contingency</t>
  </si>
  <si>
    <t>percentage</t>
  </si>
  <si>
    <t>(x)</t>
  </si>
  <si>
    <t>Core Transit Infrastructure</t>
  </si>
  <si>
    <t>Any other amenities</t>
  </si>
  <si>
    <t xml:space="preserve">The  sheet requires inputs on development area envisaged for each component of transit infrastructure and mixed use real estate development. An average built up area envisaged for the transit infrastructure along with allied infrastructure may be provided in 1(a) and 2(a), respectively, to arrive at block cost based estimates. Similarly, the ground coverage and built up area for the mixed use real estate components need to be provided in 1(b) and 2(b), respectively.  The proportion of built up area in mixed use development will primarily be bassed on the micro market real estate analysis. However, at a prelimiary stage a standard proportion of residential (40%), retail (25%), commercial (20%) and hospitality (15%) may be considered for evaluation.  </t>
  </si>
  <si>
    <t>(xi)</t>
  </si>
  <si>
    <t>(xii)</t>
  </si>
  <si>
    <t>Captial Values - Hospitality</t>
  </si>
  <si>
    <t xml:space="preserve">The development and revenue realisation plan for the project will be projected in this sheet. The yearwise percentage depicting the development plan in terms of cost and similarly, the revenue realisation plan in terms expected revenues per year will need to be provided in the cells below. These details shall have to be provided for each of the components envisaged for development or revenue realisation. </t>
  </si>
  <si>
    <t>User Fees</t>
  </si>
  <si>
    <t>USD/annum</t>
  </si>
  <si>
    <t>Annual Revenue - User Fee</t>
  </si>
  <si>
    <t>Growth Rate - User Fee (per annum)</t>
  </si>
  <si>
    <t>miscellaneous revenue sources</t>
  </si>
  <si>
    <t xml:space="preserve">revenue efficieny </t>
  </si>
  <si>
    <t>Development Cost                                                                                                                                                                                                                                                          (USD in million)</t>
  </si>
  <si>
    <t>Land cost</t>
  </si>
  <si>
    <t>annual escalcation in cost</t>
  </si>
  <si>
    <t>(xiii)</t>
  </si>
  <si>
    <t>any other amenities</t>
  </si>
  <si>
    <t>(xiiv)</t>
  </si>
  <si>
    <t>(xv)</t>
  </si>
  <si>
    <t xml:space="preserve">Development Cost - Infrastructure </t>
  </si>
  <si>
    <t>Development Cost - Real estate</t>
  </si>
  <si>
    <t xml:space="preserve">Operational Expenditure per annum for Core Infrastructure - as % of development cost </t>
  </si>
  <si>
    <t xml:space="preserve">Operational Expenditure per annum for Real Estate Development - as % of development cost </t>
  </si>
  <si>
    <t>Sale percentage</t>
  </si>
  <si>
    <t>Lease percentage</t>
  </si>
  <si>
    <t>capital and rental value appreciation rate</t>
  </si>
  <si>
    <t>lease Revenue</t>
  </si>
  <si>
    <t>Growth Rate - revenue unit (per annum)</t>
  </si>
  <si>
    <t>terminal value</t>
  </si>
  <si>
    <t>Internal Rate of Return (IRR)</t>
  </si>
  <si>
    <t>Net Present Value (NPV)</t>
  </si>
  <si>
    <t xml:space="preserve">Risk Analysis </t>
  </si>
  <si>
    <t>NPV</t>
  </si>
  <si>
    <t>IRR</t>
  </si>
  <si>
    <t>Change in Value (%)</t>
  </si>
  <si>
    <t>Capital Values</t>
  </si>
  <si>
    <t>Modified Value</t>
  </si>
  <si>
    <t>Sensitivity / Scenario Analysis</t>
  </si>
  <si>
    <t>Rental Values</t>
  </si>
  <si>
    <t>j</t>
  </si>
  <si>
    <t>Weighted Average Cost of Capital (WACC)</t>
  </si>
  <si>
    <t>WACC</t>
  </si>
  <si>
    <t>Sale Ratio (percentage)</t>
  </si>
  <si>
    <t>(b)</t>
  </si>
  <si>
    <t>(d)</t>
  </si>
  <si>
    <t>(c)</t>
  </si>
  <si>
    <t>-</t>
  </si>
  <si>
    <t>Revenue appreciation (real estate)</t>
  </si>
  <si>
    <t>User Fee (Annual)</t>
  </si>
  <si>
    <t>Landscaped Area - Real Estate</t>
  </si>
  <si>
    <t>Landscaped Area - Public Access</t>
  </si>
  <si>
    <t>Built up Area distribution of development components</t>
  </si>
  <si>
    <t xml:space="preserve">       Land area coverage for the core development and real estate development</t>
  </si>
  <si>
    <t xml:space="preserve">This sheet primarily contains the value assumptions / research data for the envisaged development in the project. These values are to be determined based on market study and planned structure for project development. </t>
  </si>
  <si>
    <t xml:space="preserve">This Transit Oriented Development - Financial Analysis Tool has been structured to provide primary understanding about the assessment of Return on Investment (ROI) based on certain basic project development parameters. The tool calculates the cost of project based on block cost estimates on per unit area method. Accordingly, also calculates the project revenue from different sources including real estate revenue through calculation based on average market rate for capital and rental values in the micro market. The tool also accounts for revenue from other sources like user fee etc. for which separate input is required. The tool is a discounted cash flow analysis and therefore, takes into account time value of money (TVM) in calculation of return on investment. The return on investment results in this tool is a preliminary assessment on broad parameters provided by the user. </t>
  </si>
  <si>
    <t xml:space="preserve">The ground coverage for the buildings forming part of the real estate development shall be provided in respective cells. In case of other components which are not provided in standard template can be included in the blank cells. However, the order of shall have to be maintained for the formulae based calculations. </t>
  </si>
  <si>
    <t xml:space="preserve">The land area covered for the infrastructure development is to be provided in the cells for each of the component. The landscape area available for general public access shall be covered in this section. The landscape specifically for the usage by real estate occupants and not open for general public may be provided in real estate development. </t>
  </si>
  <si>
    <t xml:space="preserve">In this section, the built up area dedicated for the infrastructure development may be provided. The different components may be decided based on different unit rates of development cost.  </t>
  </si>
  <si>
    <t xml:space="preserve">The built up area of real estate development components will be provided as per the proportion planned for development. This will depend on the marketability study of the micro market. For reference purpose, a standard proportion is provided in the introductory section of this sheet.  </t>
  </si>
  <si>
    <t>The cost of land, if any, will have to be provided in this cell</t>
  </si>
  <si>
    <t xml:space="preserve">On similar basis, as provided for transit infrastructure, the unit rate of development ccost shall have to be provided for each of the real estate components also. The cost rate for any other component (real estate), if provided in Area Statement shall also have to be provided in this section in the same order.   </t>
  </si>
  <si>
    <t xml:space="preserve">The per unit cost for the development of different components of transit / other infrastructure for public use will be provided in these cells. The rates shall have to be provided in accordance with the component list in Area Statement sheet. The unit for the rates are also provided for reference. The cost rate for any other component, if provided in Area Statement shall also have to be provided in this section in the same order.   </t>
  </si>
  <si>
    <t xml:space="preserve">miscellaneous costs, allied costs and contingency costs have been provided for sundry costs forming part of the project. In case of non-applicability, these percentage for these parameters may be kept as zero. Additionaly, provision for annual escalation has been provided. </t>
  </si>
  <si>
    <t>The operational expenditure for operation and maintenance of project have to be provided in terms of percentage of development cost. Different opex rate has been kept keeping in consideration different cost parameters for pubic infrastructure and real estate components</t>
  </si>
  <si>
    <t xml:space="preserve"> The revenue for the project has been envisaged from real estate components and other revenues from user fees etc. The capital and rental value expected in the micro market for the real estate assets will have to be provided here. Additionally, percentage of built up property planned for sale also needs to be provided. </t>
  </si>
  <si>
    <t xml:space="preserve">The other revenues whether from user fees or from other sources needs to be provided in these section along with annual growth rate (in percentage) expected for the revenue. The revenue efficiency is a parameter depicting the maximum value that can be reaped out of the expected revenues. In case of full effciency expected from the revenue sources, the value may be kept at 100%.  </t>
  </si>
  <si>
    <t xml:space="preserve">This value is the annual appreciation of revenue rates in the market. </t>
  </si>
  <si>
    <t>WACC is the cost of capital for sourcing the fund required for project</t>
  </si>
  <si>
    <t xml:space="preserve">The occupancy rates are to be provided as a measure of utilisation / sale / lease of the real estate assets. </t>
  </si>
  <si>
    <t xml:space="preserve">Since the preliminary analysis of project is based on several assumptions, therefore, the risk analysis provides a framework within which the sensitivity of the project viability may be assessed. Accordingly, the major risks towards which the financial paramters show high sensitivity may be mitigated appropriately. In this sheet, different parameters can be adjusted one at a time or simultanously to analyse the impact on financial returns i.e. NPV and IRR. Additionaly, the model will also represent the residual land value capture if the land cost is reduced to zero i.e change by (-100%), keeping other parameters constant. </t>
  </si>
  <si>
    <t xml:space="preserve">Within each TAB, at the very top you will find a reference to the data needs, minimum quality requirements and possible sources for each type data. When you have the required data ready, you can fill in the data in the yellow shaded input cells, or select the inputs from the drop-down menu  in the orange shaded box. The grey boxes include calculations and should not be touched.
As soon as the data inputs are entered, the tool will automatically populate the results. Each sheet provides other details on how the cells are to be filled as per project requirements. </t>
  </si>
  <si>
    <t xml:space="preserve">Capital Outflows - Transit Infrastructure </t>
  </si>
  <si>
    <t xml:space="preserve">miscellaneous cost - Infrastructure </t>
  </si>
  <si>
    <t>miscellaneous cost - real estate</t>
  </si>
  <si>
    <t>other allied costs - infrastructure</t>
  </si>
  <si>
    <t>other allied costs - real estate</t>
  </si>
  <si>
    <t xml:space="preserve">contingency - Infrastructure </t>
  </si>
  <si>
    <t>contingency - real estate</t>
  </si>
  <si>
    <t>Revenue from Real Estate</t>
  </si>
  <si>
    <t>Revenue from Infrastructure</t>
  </si>
  <si>
    <t>Capital Outflows - Real Estate Development</t>
  </si>
  <si>
    <t>land cost - Infrastructure</t>
  </si>
  <si>
    <t>land cost - Real estate</t>
  </si>
  <si>
    <t>Inflows- Infrastructure</t>
  </si>
  <si>
    <t>Operational Outflows - Infrastructure</t>
  </si>
  <si>
    <t>Operational Outflows - Real Estate Development</t>
  </si>
  <si>
    <t xml:space="preserve">Net Inflows </t>
  </si>
  <si>
    <t>Net Inflows - Infrastructure (3c-5a)</t>
  </si>
  <si>
    <t>Inflows- Real Estate Development</t>
  </si>
  <si>
    <t>Financial Indicators - Infrastructure</t>
  </si>
  <si>
    <t>Financial Indicators - Real Estate Development</t>
  </si>
  <si>
    <t>Land Cost - Infrastructure</t>
  </si>
  <si>
    <t>Land Cost - Real Estate</t>
  </si>
  <si>
    <t>Cost of Debt</t>
  </si>
  <si>
    <t>Cost of Equity</t>
  </si>
  <si>
    <t>Cost of any other funding source*</t>
  </si>
  <si>
    <r>
      <t>Cost of ___________{</t>
    </r>
    <r>
      <rPr>
        <i/>
        <sz val="10"/>
        <color theme="1" tint="0.249977111117893"/>
        <rFont val="Calibri"/>
        <family val="2"/>
        <scheme val="minor"/>
      </rPr>
      <t>additional funding sources</t>
    </r>
    <r>
      <rPr>
        <sz val="11"/>
        <color theme="1" tint="0.249977111117893"/>
        <rFont val="Calibri"/>
        <family val="2"/>
        <scheme val="minor"/>
      </rPr>
      <t>}</t>
    </r>
  </si>
  <si>
    <t>Ratio of Debt</t>
  </si>
  <si>
    <t>Ratio of Equity</t>
  </si>
  <si>
    <t>Ratio of any other funding source*</t>
  </si>
  <si>
    <r>
      <t>Ratio of ___________{</t>
    </r>
    <r>
      <rPr>
        <i/>
        <sz val="10"/>
        <color theme="1" tint="0.249977111117893"/>
        <rFont val="Calibri"/>
        <family val="2"/>
        <scheme val="minor"/>
      </rPr>
      <t>additional funding sources</t>
    </r>
    <r>
      <rPr>
        <sz val="11"/>
        <color theme="1" tint="0.249977111117893"/>
        <rFont val="Calibri"/>
        <family val="2"/>
        <scheme val="minor"/>
      </rPr>
      <t>}</t>
    </r>
  </si>
  <si>
    <t>Opening Balance</t>
  </si>
  <si>
    <t>Deposits</t>
  </si>
  <si>
    <t>Interest Charges</t>
  </si>
  <si>
    <t xml:space="preserve">Infrastructure </t>
  </si>
  <si>
    <t>Real Estate</t>
  </si>
  <si>
    <t>Cashflow Statement- Real Estate Development</t>
  </si>
  <si>
    <t>Cashflow Statement - Infrastructure</t>
  </si>
  <si>
    <t>Repayment</t>
  </si>
  <si>
    <t>Net cashflow - Infrastructure (4a-1f-5d-6d)</t>
  </si>
  <si>
    <t>Net inflows - Real Estate Development (2c-3a)</t>
  </si>
  <si>
    <t>Net cashflow - Real Estate Development (4a + 4b - 1f - 5d - 6d)</t>
  </si>
  <si>
    <t>jumpstart</t>
  </si>
  <si>
    <t>(USD in million)</t>
  </si>
  <si>
    <t>Capex (US$ in million)</t>
  </si>
  <si>
    <t>Opex (US$ in million)</t>
  </si>
  <si>
    <t>Land Cost (US$ per sq. meter)</t>
  </si>
  <si>
    <t>Combined Cashflow</t>
  </si>
  <si>
    <t>cash flows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</si>
</sst>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8" formatCode="&quot;$&quot;#,##0.00_);[Red]\(&quot;$&quot;#,##0.00\)"/>
    <numFmt numFmtId="44" formatCode="_(&quot;$&quot;* #,##0.00_);_(&quot;$&quot;* \(#,##0.00\);_(&quot;$&quot;* &quot;-&quot;??_);_(@_)"/>
    <numFmt numFmtId="43" formatCode="_(* #,##0.00_);_(* \(#,##0.00\);_(* &quot;-&quot;??_);_(@_)"/>
    <numFmt numFmtId="164" formatCode="&quot;Yr&quot;\ #"/>
    <numFmt numFmtId="165" formatCode="0.0"/>
    <numFmt numFmtId="166" formatCode="0.0%"/>
    <numFmt numFmtId="167" formatCode=";;"/>
    <numFmt numFmtId="168" formatCode="_(&quot;$&quot;* #,##0_);_(&quot;$&quot;* \(#,##0\);_(&quot;$&quot;* &quot;-&quot;??_);_(@_)"/>
  </numFmts>
  <fonts count="21" x14ac:knownFonts="1">
    <font>
      <sz val="11"/>
      <color theme="1"/>
      <name val="Calibri"/>
      <family val="2"/>
      <scheme val="minor"/>
    </font>
    <font>
      <sz val="11"/>
      <color theme="1"/>
      <name val="Calibri"/>
      <family val="2"/>
      <scheme val="minor"/>
    </font>
    <font>
      <sz val="11"/>
      <color theme="1"/>
      <name val="Arial"/>
      <family val="2"/>
    </font>
    <font>
      <b/>
      <sz val="12"/>
      <color theme="1"/>
      <name val="Arial"/>
      <family val="2"/>
    </font>
    <font>
      <sz val="11"/>
      <color rgb="FF3F3F76"/>
      <name val="Calibri"/>
      <family val="2"/>
      <scheme val="minor"/>
    </font>
    <font>
      <b/>
      <sz val="11"/>
      <color rgb="FFFA7D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i/>
      <sz val="12"/>
      <color theme="2" tint="-0.499984740745262"/>
      <name val="Calibri"/>
      <family val="2"/>
      <scheme val="minor"/>
    </font>
    <font>
      <b/>
      <sz val="11"/>
      <color theme="1" tint="0.249977111117893"/>
      <name val="Calibri"/>
      <family val="2"/>
      <scheme val="minor"/>
    </font>
    <font>
      <i/>
      <sz val="11"/>
      <color rgb="FF3F3F76"/>
      <name val="Calibri"/>
      <family val="2"/>
      <scheme val="minor"/>
    </font>
    <font>
      <sz val="11"/>
      <color theme="1" tint="0.249977111117893"/>
      <name val="Calibri"/>
      <family val="2"/>
      <scheme val="minor"/>
    </font>
    <font>
      <b/>
      <sz val="12"/>
      <color theme="1"/>
      <name val="Calibri"/>
      <family val="2"/>
      <scheme val="minor"/>
    </font>
    <font>
      <b/>
      <sz val="11"/>
      <color theme="1" tint="0.34998626667073579"/>
      <name val="Calibri"/>
      <family val="2"/>
      <scheme val="minor"/>
    </font>
    <font>
      <i/>
      <sz val="11"/>
      <color theme="1"/>
      <name val="Calibri"/>
      <family val="2"/>
      <scheme val="minor"/>
    </font>
    <font>
      <sz val="10"/>
      <color theme="1"/>
      <name val="Calibri"/>
      <family val="2"/>
      <scheme val="minor"/>
    </font>
    <font>
      <sz val="9"/>
      <color indexed="81"/>
      <name val="Tahoma"/>
      <family val="2"/>
    </font>
    <font>
      <b/>
      <sz val="9"/>
      <color indexed="81"/>
      <name val="Tahoma"/>
      <family val="2"/>
    </font>
    <font>
      <sz val="12"/>
      <color theme="1"/>
      <name val="Calibri"/>
      <family val="2"/>
      <scheme val="minor"/>
    </font>
    <font>
      <i/>
      <sz val="10"/>
      <color theme="1" tint="0.249977111117893"/>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rgb="FFFFCC99"/>
      </patternFill>
    </fill>
    <fill>
      <patternFill patternType="solid">
        <fgColor rgb="FFF2F2F2"/>
      </patternFill>
    </fill>
    <fill>
      <patternFill patternType="solid">
        <fgColor rgb="FFF4F0E4"/>
        <bgColor indexed="64"/>
      </patternFill>
    </fill>
    <fill>
      <patternFill patternType="solid">
        <fgColor rgb="FFCAB880"/>
        <bgColor indexed="64"/>
      </patternFill>
    </fill>
    <fill>
      <patternFill patternType="solid">
        <fgColor theme="1" tint="0.249977111117893"/>
        <bgColor indexed="64"/>
      </patternFill>
    </fill>
    <fill>
      <patternFill patternType="solid">
        <fgColor rgb="FFFFFF99"/>
        <bgColor indexed="64"/>
      </patternFill>
    </fill>
    <fill>
      <patternFill patternType="solid">
        <fgColor theme="7" tint="0.39997558519241921"/>
        <bgColor indexed="64"/>
      </patternFill>
    </fill>
    <fill>
      <patternFill patternType="solid">
        <fgColor rgb="FFFFFFCC"/>
        <bgColor indexed="64"/>
      </patternFill>
    </fill>
  </fills>
  <borders count="14">
    <border>
      <left/>
      <right/>
      <top/>
      <bottom/>
      <diagonal/>
    </border>
    <border>
      <left style="thin">
        <color rgb="FF7F7F7F"/>
      </left>
      <right style="thin">
        <color rgb="FF7F7F7F"/>
      </right>
      <top style="thin">
        <color rgb="FF7F7F7F"/>
      </top>
      <bottom style="thin">
        <color rgb="FF7F7F7F"/>
      </bottom>
      <diagonal/>
    </border>
    <border>
      <left style="thin">
        <color theme="7"/>
      </left>
      <right style="thin">
        <color theme="7"/>
      </right>
      <top style="thin">
        <color theme="7"/>
      </top>
      <bottom style="thin">
        <color theme="7"/>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4" fillId="3" borderId="1" applyNumberFormat="0" applyAlignment="0" applyProtection="0"/>
    <xf numFmtId="0" fontId="5" fillId="4" borderId="1" applyNumberFormat="0" applyAlignment="0" applyProtection="0"/>
    <xf numFmtId="0" fontId="11" fillId="8" borderId="1">
      <alignment horizontal="center"/>
    </xf>
  </cellStyleXfs>
  <cellXfs count="128">
    <xf numFmtId="0" fontId="0" fillId="0" borderId="0" xfId="0"/>
    <xf numFmtId="0" fontId="2" fillId="0" borderId="0" xfId="0" applyFont="1"/>
    <xf numFmtId="9" fontId="2" fillId="0" borderId="0" xfId="2" applyFont="1"/>
    <xf numFmtId="9" fontId="0" fillId="0" borderId="0" xfId="2" applyFont="1"/>
    <xf numFmtId="0" fontId="3" fillId="0" borderId="0" xfId="0" applyFont="1" applyAlignment="1">
      <alignment horizontal="centerContinuous"/>
    </xf>
    <xf numFmtId="0" fontId="0" fillId="5" borderId="0" xfId="0" applyFill="1"/>
    <xf numFmtId="0" fontId="0" fillId="6" borderId="0" xfId="0" applyFill="1"/>
    <xf numFmtId="0" fontId="8" fillId="5" borderId="0" xfId="0" applyFont="1" applyFill="1"/>
    <xf numFmtId="0" fontId="6" fillId="5" borderId="0" xfId="0" applyFont="1" applyFill="1"/>
    <xf numFmtId="0" fontId="9" fillId="2" borderId="0" xfId="0" applyFont="1" applyFill="1" applyBorder="1" applyAlignment="1"/>
    <xf numFmtId="0" fontId="10" fillId="0" borderId="0" xfId="0" applyFont="1" applyAlignment="1">
      <alignment wrapText="1"/>
    </xf>
    <xf numFmtId="0" fontId="9" fillId="2" borderId="0" xfId="0" applyFont="1" applyFill="1" applyBorder="1" applyAlignment="1">
      <alignment horizontal="center"/>
    </xf>
    <xf numFmtId="0" fontId="11" fillId="8" borderId="1" xfId="5" applyAlignment="1" applyProtection="1">
      <alignment horizontal="center" wrapText="1"/>
      <protection locked="0"/>
    </xf>
    <xf numFmtId="0" fontId="9" fillId="9" borderId="0" xfId="0" applyFont="1" applyFill="1" applyBorder="1" applyAlignment="1"/>
    <xf numFmtId="0" fontId="0" fillId="5" borderId="0" xfId="0" applyFill="1" applyAlignment="1">
      <alignment horizontal="left" vertical="top" wrapText="1"/>
    </xf>
    <xf numFmtId="0" fontId="7" fillId="7" borderId="0" xfId="0" applyFont="1" applyFill="1" applyBorder="1" applyAlignment="1">
      <alignment vertical="center"/>
    </xf>
    <xf numFmtId="0" fontId="0" fillId="0" borderId="0" xfId="0" applyFont="1"/>
    <xf numFmtId="0" fontId="13" fillId="0" borderId="0" xfId="0" applyFont="1" applyBorder="1" applyAlignment="1">
      <alignment horizontal="centerContinuous"/>
    </xf>
    <xf numFmtId="0" fontId="0" fillId="0" borderId="0" xfId="0" applyFont="1" applyBorder="1" applyAlignment="1">
      <alignment horizontal="centerContinuous"/>
    </xf>
    <xf numFmtId="0" fontId="14" fillId="0" borderId="0" xfId="0" applyFont="1"/>
    <xf numFmtId="0" fontId="15" fillId="0" borderId="0" xfId="0" applyFont="1" applyAlignment="1">
      <alignment horizontal="right"/>
    </xf>
    <xf numFmtId="0" fontId="15" fillId="0" borderId="0" xfId="0" applyFont="1"/>
    <xf numFmtId="0" fontId="16" fillId="0" borderId="0" xfId="0" applyFont="1" applyAlignment="1">
      <alignment horizontal="right"/>
    </xf>
    <xf numFmtId="0" fontId="15" fillId="0" borderId="0" xfId="0" applyFont="1" applyAlignment="1">
      <alignment horizontal="center"/>
    </xf>
    <xf numFmtId="0" fontId="0" fillId="0" borderId="0" xfId="0" applyFont="1" applyAlignment="1">
      <alignment horizontal="center"/>
    </xf>
    <xf numFmtId="0" fontId="9" fillId="2" borderId="0" xfId="0" applyFont="1" applyFill="1" applyBorder="1" applyAlignment="1">
      <alignment horizontal="left"/>
    </xf>
    <xf numFmtId="0" fontId="12" fillId="0" borderId="0" xfId="0" applyFont="1" applyAlignment="1">
      <alignment horizontal="left" wrapText="1" indent="1"/>
    </xf>
    <xf numFmtId="44" fontId="15" fillId="0" borderId="0" xfId="1" applyFont="1"/>
    <xf numFmtId="44" fontId="0" fillId="0" borderId="0" xfId="0" applyNumberFormat="1" applyFont="1"/>
    <xf numFmtId="0" fontId="16" fillId="0" borderId="0" xfId="0" applyFont="1" applyAlignment="1">
      <alignment horizontal="center"/>
    </xf>
    <xf numFmtId="9" fontId="11" fillId="8" borderId="1" xfId="2" applyFont="1" applyFill="1" applyBorder="1" applyAlignment="1" applyProtection="1">
      <alignment horizontal="center" wrapText="1"/>
      <protection locked="0"/>
    </xf>
    <xf numFmtId="164" fontId="7" fillId="7" borderId="0" xfId="0" applyNumberFormat="1" applyFont="1" applyFill="1" applyBorder="1" applyAlignment="1">
      <alignment horizontal="center" vertical="center"/>
    </xf>
    <xf numFmtId="0" fontId="6" fillId="0" borderId="0" xfId="0" applyFont="1"/>
    <xf numFmtId="9" fontId="11" fillId="8" borderId="1" xfId="5" applyNumberFormat="1" applyAlignment="1" applyProtection="1">
      <alignment horizontal="center" wrapText="1"/>
      <protection locked="0"/>
    </xf>
    <xf numFmtId="165" fontId="0" fillId="0" borderId="0" xfId="0" applyNumberFormat="1" applyFont="1" applyAlignment="1">
      <alignment horizontal="right" indent="1"/>
    </xf>
    <xf numFmtId="165" fontId="0" fillId="0" borderId="0" xfId="0" applyNumberFormat="1" applyFont="1"/>
    <xf numFmtId="9" fontId="0" fillId="0" borderId="0" xfId="0" applyNumberFormat="1" applyFont="1"/>
    <xf numFmtId="43" fontId="5" fillId="4" borderId="1" xfId="4" applyNumberFormat="1" applyAlignment="1">
      <alignment horizontal="center" wrapText="1"/>
    </xf>
    <xf numFmtId="166" fontId="11" fillId="8" borderId="1" xfId="2" applyNumberFormat="1" applyFont="1" applyFill="1" applyBorder="1" applyAlignment="1" applyProtection="1">
      <alignment horizontal="center" wrapText="1"/>
      <protection locked="0"/>
    </xf>
    <xf numFmtId="9" fontId="5" fillId="4" borderId="1" xfId="2" applyFont="1" applyFill="1" applyBorder="1" applyAlignment="1">
      <alignment horizontal="center" wrapText="1"/>
    </xf>
    <xf numFmtId="10" fontId="5" fillId="4" borderId="1" xfId="2" applyNumberFormat="1" applyFont="1" applyFill="1" applyBorder="1" applyAlignment="1">
      <alignment horizontal="center" wrapText="1"/>
    </xf>
    <xf numFmtId="0" fontId="0" fillId="0" borderId="2" xfId="0" applyBorder="1"/>
    <xf numFmtId="2" fontId="11" fillId="8" borderId="1" xfId="5" applyNumberFormat="1" applyAlignment="1" applyProtection="1">
      <alignment horizontal="center" wrapText="1"/>
      <protection locked="0"/>
    </xf>
    <xf numFmtId="2" fontId="2" fillId="0" borderId="0" xfId="0" applyNumberFormat="1" applyFont="1"/>
    <xf numFmtId="0" fontId="7" fillId="7" borderId="0" xfId="0" applyFont="1" applyFill="1" applyBorder="1" applyAlignment="1">
      <alignment horizontal="center" vertical="center"/>
    </xf>
    <xf numFmtId="0" fontId="7" fillId="7" borderId="0" xfId="0" applyFont="1" applyFill="1" applyBorder="1" applyAlignment="1">
      <alignment horizontal="center" vertical="center" wrapText="1"/>
    </xf>
    <xf numFmtId="9" fontId="0" fillId="0" borderId="2" xfId="2" applyFont="1" applyBorder="1" applyAlignment="1">
      <alignment horizontal="center"/>
    </xf>
    <xf numFmtId="166" fontId="0" fillId="0" borderId="2" xfId="2" applyNumberFormat="1" applyFont="1" applyBorder="1"/>
    <xf numFmtId="0" fontId="0" fillId="0" borderId="2" xfId="0" applyBorder="1" applyAlignment="1">
      <alignment horizontal="right"/>
    </xf>
    <xf numFmtId="0" fontId="0" fillId="0" borderId="2" xfId="0" applyBorder="1" applyAlignment="1">
      <alignment horizontal="left" indent="1"/>
    </xf>
    <xf numFmtId="167" fontId="0" fillId="0" borderId="0" xfId="0" applyNumberFormat="1"/>
    <xf numFmtId="0" fontId="0" fillId="0" borderId="2" xfId="0" applyBorder="1" applyAlignment="1">
      <alignment horizontal="center"/>
    </xf>
    <xf numFmtId="9" fontId="0" fillId="0" borderId="2" xfId="2" applyFont="1" applyBorder="1"/>
    <xf numFmtId="165" fontId="2" fillId="0" borderId="0" xfId="0" applyNumberFormat="1" applyFont="1"/>
    <xf numFmtId="0" fontId="0" fillId="10" borderId="0" xfId="0" applyFill="1"/>
    <xf numFmtId="0" fontId="5" fillId="5" borderId="0" xfId="4" applyFill="1" applyBorder="1" applyAlignment="1">
      <alignment horizontal="center" wrapText="1"/>
    </xf>
    <xf numFmtId="43" fontId="0" fillId="0" borderId="0" xfId="0" applyNumberFormat="1"/>
    <xf numFmtId="43" fontId="10" fillId="0" borderId="0" xfId="0" applyNumberFormat="1" applyFont="1" applyAlignment="1">
      <alignment wrapText="1"/>
    </xf>
    <xf numFmtId="8" fontId="5" fillId="4" borderId="1" xfId="4" applyNumberFormat="1" applyAlignment="1">
      <alignment horizontal="center" wrapText="1"/>
    </xf>
    <xf numFmtId="0" fontId="0" fillId="0" borderId="0" xfId="0" applyAlignment="1">
      <alignment horizontal="right"/>
    </xf>
    <xf numFmtId="0" fontId="0" fillId="0" borderId="0" xfId="0" applyAlignment="1">
      <alignment horizontal="center"/>
    </xf>
    <xf numFmtId="2" fontId="0" fillId="0" borderId="0" xfId="0" applyNumberFormat="1" applyAlignment="1">
      <alignment horizontal="center" vertical="center"/>
    </xf>
    <xf numFmtId="0" fontId="0" fillId="0" borderId="0" xfId="0" applyBorder="1"/>
    <xf numFmtId="2" fontId="0" fillId="0" borderId="0" xfId="0" applyNumberFormat="1"/>
    <xf numFmtId="44" fontId="0" fillId="0" borderId="2" xfId="1" applyFont="1" applyBorder="1"/>
    <xf numFmtId="168" fontId="0" fillId="0" borderId="2" xfId="1" applyNumberFormat="1" applyFont="1" applyBorder="1"/>
    <xf numFmtId="0" fontId="0" fillId="5" borderId="0" xfId="0" applyFill="1" applyAlignment="1">
      <alignment horizontal="left" vertical="top" wrapText="1"/>
    </xf>
    <xf numFmtId="0" fontId="5" fillId="5" borderId="3" xfId="4" applyFill="1" applyBorder="1" applyAlignment="1">
      <alignment horizontal="center" wrapText="1"/>
    </xf>
    <xf numFmtId="0" fontId="5" fillId="5" borderId="4" xfId="4" applyFill="1" applyBorder="1" applyAlignment="1">
      <alignment horizontal="center" wrapText="1"/>
    </xf>
    <xf numFmtId="0" fontId="5" fillId="5" borderId="5" xfId="4" applyFill="1" applyBorder="1" applyAlignment="1">
      <alignment horizontal="center" wrapText="1"/>
    </xf>
    <xf numFmtId="0" fontId="5" fillId="5" borderId="6" xfId="4" applyFill="1" applyBorder="1" applyAlignment="1">
      <alignment horizontal="center" wrapText="1"/>
    </xf>
    <xf numFmtId="0" fontId="4" fillId="3" borderId="3" xfId="3" applyBorder="1" applyAlignment="1" applyProtection="1">
      <alignment horizontal="center" wrapText="1"/>
      <protection locked="0"/>
    </xf>
    <xf numFmtId="0" fontId="4" fillId="3" borderId="4" xfId="3" applyBorder="1" applyAlignment="1" applyProtection="1">
      <alignment horizontal="center" wrapText="1"/>
      <protection locked="0"/>
    </xf>
    <xf numFmtId="0" fontId="4" fillId="3" borderId="5" xfId="3" applyBorder="1" applyAlignment="1" applyProtection="1">
      <alignment horizontal="center" wrapText="1"/>
      <protection locked="0"/>
    </xf>
    <xf numFmtId="0" fontId="4" fillId="3" borderId="6" xfId="3" applyBorder="1" applyAlignment="1" applyProtection="1">
      <alignment horizontal="center" wrapText="1"/>
      <protection locked="0"/>
    </xf>
    <xf numFmtId="0" fontId="11" fillId="8" borderId="3" xfId="5" applyBorder="1" applyAlignment="1">
      <alignment horizontal="center" wrapText="1"/>
    </xf>
    <xf numFmtId="0" fontId="11" fillId="8" borderId="4" xfId="5" applyBorder="1" applyAlignment="1">
      <alignment horizontal="center" wrapText="1"/>
    </xf>
    <xf numFmtId="0" fontId="11" fillId="8" borderId="5" xfId="5" applyBorder="1" applyAlignment="1">
      <alignment horizontal="center" wrapText="1"/>
    </xf>
    <xf numFmtId="0" fontId="11" fillId="8" borderId="6" xfId="5" applyBorder="1" applyAlignment="1">
      <alignment horizontal="center" wrapText="1"/>
    </xf>
    <xf numFmtId="0" fontId="0" fillId="10" borderId="3" xfId="0" applyFont="1" applyFill="1" applyBorder="1" applyAlignment="1">
      <alignment horizontal="left" vertical="top" wrapText="1"/>
    </xf>
    <xf numFmtId="0" fontId="0" fillId="10" borderId="7" xfId="0" applyFont="1" applyFill="1" applyBorder="1" applyAlignment="1">
      <alignment horizontal="left" vertical="top" wrapText="1"/>
    </xf>
    <xf numFmtId="0" fontId="0" fillId="10" borderId="4" xfId="0" applyFont="1" applyFill="1" applyBorder="1" applyAlignment="1">
      <alignment horizontal="left" vertical="top" wrapText="1"/>
    </xf>
    <xf numFmtId="0" fontId="0" fillId="10" borderId="8" xfId="0" applyFont="1" applyFill="1" applyBorder="1" applyAlignment="1">
      <alignment horizontal="left" vertical="top" wrapText="1"/>
    </xf>
    <xf numFmtId="0" fontId="0" fillId="10" borderId="0" xfId="0" applyFont="1" applyFill="1" applyBorder="1" applyAlignment="1">
      <alignment horizontal="left" vertical="top" wrapText="1"/>
    </xf>
    <xf numFmtId="0" fontId="0" fillId="10" borderId="9" xfId="0" applyFont="1" applyFill="1" applyBorder="1" applyAlignment="1">
      <alignment horizontal="left" vertical="top" wrapText="1"/>
    </xf>
    <xf numFmtId="0" fontId="0" fillId="10" borderId="5" xfId="0" applyFont="1" applyFill="1" applyBorder="1" applyAlignment="1">
      <alignment horizontal="left" vertical="top" wrapText="1"/>
    </xf>
    <xf numFmtId="0" fontId="0" fillId="10" borderId="10" xfId="0" applyFont="1" applyFill="1" applyBorder="1" applyAlignment="1">
      <alignment horizontal="left" vertical="top" wrapText="1"/>
    </xf>
    <xf numFmtId="0" fontId="0" fillId="10" borderId="6" xfId="0" applyFont="1" applyFill="1" applyBorder="1" applyAlignment="1">
      <alignment horizontal="left" vertical="top" wrapText="1"/>
    </xf>
    <xf numFmtId="0" fontId="0" fillId="0" borderId="3" xfId="0" applyFont="1" applyBorder="1" applyAlignment="1">
      <alignment horizontal="left" vertical="top" wrapText="1"/>
    </xf>
    <xf numFmtId="0" fontId="0" fillId="0" borderId="7" xfId="0" applyFont="1" applyBorder="1" applyAlignment="1">
      <alignment horizontal="left" vertical="top" wrapText="1"/>
    </xf>
    <xf numFmtId="0" fontId="0" fillId="0" borderId="4" xfId="0" applyFont="1" applyBorder="1" applyAlignment="1">
      <alignment horizontal="left" vertical="top" wrapText="1"/>
    </xf>
    <xf numFmtId="0" fontId="0" fillId="0" borderId="8" xfId="0" applyFont="1" applyBorder="1" applyAlignment="1">
      <alignment horizontal="left" vertical="top" wrapText="1"/>
    </xf>
    <xf numFmtId="0" fontId="0" fillId="0" borderId="0" xfId="0" applyFont="1" applyBorder="1" applyAlignment="1">
      <alignment horizontal="left" vertical="top" wrapText="1"/>
    </xf>
    <xf numFmtId="0" fontId="0" fillId="0" borderId="9" xfId="0" applyFont="1" applyBorder="1" applyAlignment="1">
      <alignment horizontal="left" vertical="top" wrapText="1"/>
    </xf>
    <xf numFmtId="0" fontId="0" fillId="0" borderId="5" xfId="0" applyFont="1" applyBorder="1" applyAlignment="1">
      <alignment horizontal="left" vertical="top" wrapText="1"/>
    </xf>
    <xf numFmtId="0" fontId="0" fillId="0" borderId="10" xfId="0" applyFont="1" applyBorder="1" applyAlignment="1">
      <alignment horizontal="left" vertical="top" wrapText="1"/>
    </xf>
    <xf numFmtId="0" fontId="0" fillId="0" borderId="6" xfId="0" applyFont="1" applyBorder="1" applyAlignment="1">
      <alignment horizontal="left" vertical="top" wrapText="1"/>
    </xf>
    <xf numFmtId="0" fontId="19" fillId="0" borderId="0" xfId="0" applyFont="1" applyBorder="1" applyAlignment="1">
      <alignment horizontal="left" vertical="top" wrapText="1"/>
    </xf>
    <xf numFmtId="0" fontId="15" fillId="10" borderId="11" xfId="0" applyFont="1" applyFill="1" applyBorder="1" applyAlignment="1">
      <alignment horizontal="left"/>
    </xf>
    <xf numFmtId="0" fontId="15" fillId="10" borderId="12" xfId="0" applyFont="1" applyFill="1" applyBorder="1" applyAlignment="1">
      <alignment horizontal="left"/>
    </xf>
    <xf numFmtId="0" fontId="15" fillId="10" borderId="13" xfId="0" applyFont="1" applyFill="1" applyBorder="1" applyAlignment="1">
      <alignment horizontal="left"/>
    </xf>
    <xf numFmtId="0" fontId="0" fillId="10" borderId="3" xfId="0" applyFont="1" applyFill="1" applyBorder="1" applyAlignment="1">
      <alignment horizontal="left" wrapText="1"/>
    </xf>
    <xf numFmtId="0" fontId="0" fillId="10" borderId="7" xfId="0" applyFont="1" applyFill="1" applyBorder="1" applyAlignment="1">
      <alignment horizontal="left" wrapText="1"/>
    </xf>
    <xf numFmtId="0" fontId="0" fillId="10" borderId="4" xfId="0" applyFont="1" applyFill="1" applyBorder="1" applyAlignment="1">
      <alignment horizontal="left" wrapText="1"/>
    </xf>
    <xf numFmtId="0" fontId="0" fillId="10" borderId="5" xfId="0" applyFont="1" applyFill="1" applyBorder="1" applyAlignment="1">
      <alignment horizontal="left" wrapText="1"/>
    </xf>
    <xf numFmtId="0" fontId="0" fillId="10" borderId="10" xfId="0" applyFont="1" applyFill="1" applyBorder="1" applyAlignment="1">
      <alignment horizontal="left" wrapText="1"/>
    </xf>
    <xf numFmtId="0" fontId="0" fillId="10" borderId="6" xfId="0" applyFont="1" applyFill="1" applyBorder="1" applyAlignment="1">
      <alignment horizontal="left" wrapText="1"/>
    </xf>
    <xf numFmtId="0" fontId="0" fillId="10" borderId="11" xfId="0" applyFont="1" applyFill="1" applyBorder="1" applyAlignment="1"/>
    <xf numFmtId="0" fontId="0" fillId="10" borderId="12" xfId="0" applyFont="1" applyFill="1" applyBorder="1" applyAlignment="1"/>
    <xf numFmtId="0" fontId="0" fillId="10" borderId="13" xfId="0" applyFont="1" applyFill="1" applyBorder="1" applyAlignment="1"/>
    <xf numFmtId="0" fontId="0" fillId="10" borderId="11" xfId="0" applyFont="1" applyFill="1" applyBorder="1" applyAlignment="1">
      <alignment horizontal="left" wrapText="1"/>
    </xf>
    <xf numFmtId="0" fontId="0" fillId="10" borderId="12" xfId="0" applyFont="1" applyFill="1" applyBorder="1" applyAlignment="1">
      <alignment horizontal="left" wrapText="1"/>
    </xf>
    <xf numFmtId="0" fontId="0" fillId="10" borderId="13" xfId="0" applyFont="1" applyFill="1" applyBorder="1" applyAlignment="1">
      <alignment horizontal="left" wrapText="1"/>
    </xf>
    <xf numFmtId="0" fontId="19" fillId="0" borderId="0" xfId="0" applyFont="1" applyAlignment="1">
      <alignment horizontal="left" vertical="top" wrapText="1"/>
    </xf>
    <xf numFmtId="8" fontId="6" fillId="0" borderId="2" xfId="0" applyNumberFormat="1" applyFont="1" applyBorder="1" applyAlignment="1">
      <alignment horizontal="center" vertical="center"/>
    </xf>
    <xf numFmtId="43" fontId="6" fillId="0" borderId="2" xfId="0" applyNumberFormat="1" applyFont="1" applyBorder="1" applyAlignment="1">
      <alignment horizontal="center" vertical="center"/>
    </xf>
    <xf numFmtId="10" fontId="6" fillId="0" borderId="2" xfId="0" applyNumberFormat="1" applyFont="1" applyBorder="1" applyAlignment="1">
      <alignment horizontal="center" vertical="center"/>
    </xf>
    <xf numFmtId="0" fontId="6" fillId="0" borderId="2" xfId="0" applyFont="1" applyBorder="1" applyAlignment="1">
      <alignment horizontal="center" vertical="center"/>
    </xf>
    <xf numFmtId="0" fontId="0" fillId="10" borderId="3" xfId="0" applyFill="1" applyBorder="1" applyAlignment="1">
      <alignment horizontal="left" vertical="top" wrapText="1"/>
    </xf>
    <xf numFmtId="0" fontId="0" fillId="10" borderId="7" xfId="0" applyFill="1" applyBorder="1" applyAlignment="1">
      <alignment horizontal="left" vertical="top" wrapText="1"/>
    </xf>
    <xf numFmtId="0" fontId="0" fillId="10" borderId="4" xfId="0" applyFill="1" applyBorder="1" applyAlignment="1">
      <alignment horizontal="left" vertical="top" wrapText="1"/>
    </xf>
    <xf numFmtId="0" fontId="0" fillId="10" borderId="8" xfId="0" applyFill="1" applyBorder="1" applyAlignment="1">
      <alignment horizontal="left" vertical="top" wrapText="1"/>
    </xf>
    <xf numFmtId="0" fontId="0" fillId="10" borderId="0" xfId="0" applyFill="1" applyBorder="1" applyAlignment="1">
      <alignment horizontal="left" vertical="top" wrapText="1"/>
    </xf>
    <xf numFmtId="0" fontId="0" fillId="10" borderId="9" xfId="0" applyFill="1" applyBorder="1" applyAlignment="1">
      <alignment horizontal="left" vertical="top" wrapText="1"/>
    </xf>
    <xf numFmtId="0" fontId="0" fillId="10" borderId="5" xfId="0" applyFill="1" applyBorder="1" applyAlignment="1">
      <alignment horizontal="left" vertical="top" wrapText="1"/>
    </xf>
    <xf numFmtId="0" fontId="0" fillId="10" borderId="10" xfId="0" applyFill="1" applyBorder="1" applyAlignment="1">
      <alignment horizontal="left" vertical="top" wrapText="1"/>
    </xf>
    <xf numFmtId="0" fontId="0" fillId="10" borderId="6" xfId="0" applyFill="1" applyBorder="1" applyAlignment="1">
      <alignment horizontal="left" vertical="top" wrapText="1"/>
    </xf>
    <xf numFmtId="0" fontId="0" fillId="0" borderId="0" xfId="0" applyAlignment="1">
      <alignment horizontal="left" wrapText="1"/>
    </xf>
  </cellXfs>
  <cellStyles count="6">
    <cellStyle name="Calculation" xfId="4" builtinId="22"/>
    <cellStyle name="Currency" xfId="1" builtinId="4"/>
    <cellStyle name="Input" xfId="3" builtinId="20"/>
    <cellStyle name="Normal" xfId="0" builtinId="0"/>
    <cellStyle name="Percent" xfId="2" builtinId="5"/>
    <cellStyle name="Yellow Input" xfId="5"/>
  </cellStyles>
  <dxfs count="0"/>
  <tableStyles count="0" defaultTableStyle="TableStyleMedium2" defaultPivotStyle="PivotStyleLight16"/>
  <colors>
    <mruColors>
      <color rgb="FFFFFFCC"/>
      <color rgb="FFA5A5A5"/>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Lbls>
            <c:dLbl>
              <c:idx val="0"/>
              <c:layout>
                <c:manualLayout>
                  <c:x val="9.8765432098765427E-2"/>
                  <c:y val="-2.072538860103627E-2"/>
                </c:manualLayout>
              </c:layout>
              <c:showLegendKey val="0"/>
              <c:showVal val="0"/>
              <c:showCatName val="0"/>
              <c:showSerName val="0"/>
              <c:showPercent val="1"/>
              <c:showBubbleSize val="0"/>
              <c:extLst>
                <c:ext xmlns:c15="http://schemas.microsoft.com/office/drawing/2012/chart" uri="{CE6537A1-D6FC-4f65-9D91-7224C49458BB}"/>
              </c:extLst>
            </c:dLbl>
            <c:dLbl>
              <c:idx val="1"/>
              <c:layout>
                <c:manualLayout>
                  <c:x val="1.0582010582010581E-2"/>
                  <c:y val="0.12435233160621761"/>
                </c:manualLayout>
              </c:layout>
              <c:showLegendKey val="0"/>
              <c:showVal val="0"/>
              <c:showCatName val="0"/>
              <c:showSerName val="0"/>
              <c:showPercent val="1"/>
              <c:showBubbleSize val="0"/>
              <c:extLst>
                <c:ext xmlns:c15="http://schemas.microsoft.com/office/drawing/2012/chart" uri="{CE6537A1-D6FC-4f65-9D91-7224C49458BB}"/>
              </c:extLst>
            </c:dLbl>
            <c:dLbl>
              <c:idx val="2"/>
              <c:layout>
                <c:manualLayout>
                  <c:x val="-0.10934744268077601"/>
                  <c:y val="-6.3326844723830014E-17"/>
                </c:manualLayout>
              </c:layout>
              <c:showLegendKey val="0"/>
              <c:showVal val="0"/>
              <c:showCatName val="0"/>
              <c:showSerName val="0"/>
              <c:showPercent val="1"/>
              <c:showBubbleSize val="0"/>
              <c:extLst>
                <c:ext xmlns:c15="http://schemas.microsoft.com/office/drawing/2012/chart" uri="{CE6537A1-D6FC-4f65-9D91-7224C49458BB}"/>
              </c:extLst>
            </c:dLbl>
            <c:dLbl>
              <c:idx val="3"/>
              <c:layout>
                <c:manualLayout>
                  <c:x val="-9.8765432098765427E-2"/>
                  <c:y val="-0.10362694300518134"/>
                </c:manualLayout>
              </c:layout>
              <c:showLegendKey val="0"/>
              <c:showVal val="0"/>
              <c:showCatName val="0"/>
              <c:showSerName val="0"/>
              <c:showPercent val="1"/>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'Area Statement'!$C$36:$C$39</c:f>
              <c:strCache>
                <c:ptCount val="4"/>
                <c:pt idx="0">
                  <c:v>residential</c:v>
                </c:pt>
                <c:pt idx="1">
                  <c:v>commercial</c:v>
                </c:pt>
                <c:pt idx="2">
                  <c:v>retail</c:v>
                </c:pt>
                <c:pt idx="3">
                  <c:v>hospitality</c:v>
                </c:pt>
              </c:strCache>
            </c:strRef>
          </c:cat>
          <c:val>
            <c:numRef>
              <c:f>'Area Statement'!$E$36:$E$39</c:f>
              <c:numCache>
                <c:formatCode>General</c:formatCode>
                <c:ptCount val="4"/>
                <c:pt idx="0">
                  <c:v>12000</c:v>
                </c:pt>
                <c:pt idx="1">
                  <c:v>7500</c:v>
                </c:pt>
                <c:pt idx="2">
                  <c:v>6000</c:v>
                </c:pt>
                <c:pt idx="3">
                  <c:v>4500</c:v>
                </c:pt>
              </c:numCache>
            </c:numRef>
          </c:val>
        </c:ser>
        <c:dLbls>
          <c:showLegendKey val="0"/>
          <c:showVal val="0"/>
          <c:showCatName val="0"/>
          <c:showSerName val="0"/>
          <c:showPercent val="0"/>
          <c:showBubbleSize val="0"/>
          <c:showLeaderLines val="1"/>
        </c:dLbls>
        <c:firstSliceAng val="0"/>
        <c:holeSize val="53"/>
      </c:doughnut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Lbls>
            <c:dLbl>
              <c:idx val="0"/>
              <c:layout>
                <c:manualLayout>
                  <c:x val="9.8765432098765427E-2"/>
                  <c:y val="-2.072538860103627E-2"/>
                </c:manualLayout>
              </c:layout>
              <c:showLegendKey val="0"/>
              <c:showVal val="0"/>
              <c:showCatName val="0"/>
              <c:showSerName val="0"/>
              <c:showPercent val="1"/>
              <c:showBubbleSize val="0"/>
              <c:extLst>
                <c:ext xmlns:c15="http://schemas.microsoft.com/office/drawing/2012/chart" uri="{CE6537A1-D6FC-4f65-9D91-7224C49458BB}"/>
              </c:extLst>
            </c:dLbl>
            <c:dLbl>
              <c:idx val="1"/>
              <c:layout>
                <c:manualLayout>
                  <c:x val="1.0582010582010581E-2"/>
                  <c:y val="0.12435233160621761"/>
                </c:manualLayout>
              </c:layout>
              <c:showLegendKey val="0"/>
              <c:showVal val="0"/>
              <c:showCatName val="0"/>
              <c:showSerName val="0"/>
              <c:showPercent val="1"/>
              <c:showBubbleSize val="0"/>
              <c:extLst>
                <c:ext xmlns:c15="http://schemas.microsoft.com/office/drawing/2012/chart" uri="{CE6537A1-D6FC-4f65-9D91-7224C49458BB}"/>
              </c:extLst>
            </c:dLbl>
            <c:dLbl>
              <c:idx val="2"/>
              <c:layout>
                <c:manualLayout>
                  <c:x val="-0.10934744268077601"/>
                  <c:y val="-6.3326844723830014E-17"/>
                </c:manualLayout>
              </c:layout>
              <c:showLegendKey val="0"/>
              <c:showVal val="0"/>
              <c:showCatName val="0"/>
              <c:showSerName val="0"/>
              <c:showPercent val="1"/>
              <c:showBubbleSize val="0"/>
              <c:extLst>
                <c:ext xmlns:c15="http://schemas.microsoft.com/office/drawing/2012/chart" uri="{CE6537A1-D6FC-4f65-9D91-7224C49458BB}"/>
              </c:extLst>
            </c:dLbl>
            <c:dLbl>
              <c:idx val="3"/>
              <c:layout>
                <c:manualLayout>
                  <c:x val="-9.8765432098765427E-2"/>
                  <c:y val="-0.10362694300518134"/>
                </c:manualLayout>
              </c:layout>
              <c:showLegendKey val="0"/>
              <c:showVal val="0"/>
              <c:showCatName val="0"/>
              <c:showSerName val="0"/>
              <c:showPercent val="1"/>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'Area Statement'!$C$36:$C$39</c:f>
              <c:strCache>
                <c:ptCount val="4"/>
                <c:pt idx="0">
                  <c:v>residential</c:v>
                </c:pt>
                <c:pt idx="1">
                  <c:v>commercial</c:v>
                </c:pt>
                <c:pt idx="2">
                  <c:v>retail</c:v>
                </c:pt>
                <c:pt idx="3">
                  <c:v>hospitality</c:v>
                </c:pt>
              </c:strCache>
            </c:strRef>
          </c:cat>
          <c:val>
            <c:numRef>
              <c:f>'Area Statement'!$E$36:$E$39</c:f>
              <c:numCache>
                <c:formatCode>General</c:formatCode>
                <c:ptCount val="4"/>
                <c:pt idx="0">
                  <c:v>12000</c:v>
                </c:pt>
                <c:pt idx="1">
                  <c:v>7500</c:v>
                </c:pt>
                <c:pt idx="2">
                  <c:v>6000</c:v>
                </c:pt>
                <c:pt idx="3">
                  <c:v>4500</c:v>
                </c:pt>
              </c:numCache>
            </c:numRef>
          </c:val>
        </c:ser>
        <c:dLbls>
          <c:showLegendKey val="0"/>
          <c:showVal val="0"/>
          <c:showCatName val="0"/>
          <c:showSerName val="0"/>
          <c:showPercent val="0"/>
          <c:showBubbleSize val="0"/>
          <c:showLeaderLines val="1"/>
        </c:dLbls>
        <c:firstSliceAng val="0"/>
        <c:holeSize val="53"/>
      </c:doughnut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Spin" dx="22" fmlaLink="'Risk Analysis'!$XFD$6" max="30000" page="10" val="11"/>
</file>

<file path=xl/ctrlProps/ctrlProp10.xml><?xml version="1.0" encoding="utf-8"?>
<formControlPr xmlns="http://schemas.microsoft.com/office/spreadsheetml/2009/9/main" objectType="Spin" dx="22" fmlaLink="$XFD$16" max="30000" page="10" val="10"/>
</file>

<file path=xl/ctrlProps/ctrlProp11.xml><?xml version="1.0" encoding="utf-8"?>
<formControlPr xmlns="http://schemas.microsoft.com/office/spreadsheetml/2009/9/main" objectType="Spin" dx="22" fmlaLink="$XFD$18" max="30000" page="10" val="10"/>
</file>

<file path=xl/ctrlProps/ctrlProp12.xml><?xml version="1.0" encoding="utf-8"?>
<formControlPr xmlns="http://schemas.microsoft.com/office/spreadsheetml/2009/9/main" objectType="Spin" dx="22" fmlaLink="$XFD$19" max="30000" page="10" val="10"/>
</file>

<file path=xl/ctrlProps/ctrlProp13.xml><?xml version="1.0" encoding="utf-8"?>
<formControlPr xmlns="http://schemas.microsoft.com/office/spreadsheetml/2009/9/main" objectType="Spin" dx="22" fmlaLink="$XFD$17" max="30000" page="10" val="10"/>
</file>

<file path=xl/ctrlProps/ctrlProp2.xml><?xml version="1.0" encoding="utf-8"?>
<formControlPr xmlns="http://schemas.microsoft.com/office/spreadsheetml/2009/9/main" objectType="Spin" dx="22" fmlaLink="'Risk Analysis'!$XFD$7" max="30000" page="10" val="12"/>
</file>

<file path=xl/ctrlProps/ctrlProp3.xml><?xml version="1.0" encoding="utf-8"?>
<formControlPr xmlns="http://schemas.microsoft.com/office/spreadsheetml/2009/9/main" objectType="Spin" dx="22" fmlaLink="$XFD$8" max="30000" page="10" val="10"/>
</file>

<file path=xl/ctrlProps/ctrlProp4.xml><?xml version="1.0" encoding="utf-8"?>
<formControlPr xmlns="http://schemas.microsoft.com/office/spreadsheetml/2009/9/main" objectType="Spin" dx="22" fmlaLink="$XFD$9" max="30000" page="10" val="10"/>
</file>

<file path=xl/ctrlProps/ctrlProp5.xml><?xml version="1.0" encoding="utf-8"?>
<formControlPr xmlns="http://schemas.microsoft.com/office/spreadsheetml/2009/9/main" objectType="Spin" dx="22" fmlaLink="$XFD$10" max="30000" page="10" val="10"/>
</file>

<file path=xl/ctrlProps/ctrlProp6.xml><?xml version="1.0" encoding="utf-8"?>
<formControlPr xmlns="http://schemas.microsoft.com/office/spreadsheetml/2009/9/main" objectType="Spin" dx="22" fmlaLink="$XFD$11" max="30000" page="10" val="10"/>
</file>

<file path=xl/ctrlProps/ctrlProp7.xml><?xml version="1.0" encoding="utf-8"?>
<formControlPr xmlns="http://schemas.microsoft.com/office/spreadsheetml/2009/9/main" objectType="Spin" dx="22" fmlaLink="$XFD$12" max="30000" page="10" val="10"/>
</file>

<file path=xl/ctrlProps/ctrlProp8.xml><?xml version="1.0" encoding="utf-8"?>
<formControlPr xmlns="http://schemas.microsoft.com/office/spreadsheetml/2009/9/main" objectType="Spin" dx="22" fmlaLink="$XFD$13" max="30000" page="10" val="10"/>
</file>

<file path=xl/ctrlProps/ctrlProp9.xml><?xml version="1.0" encoding="utf-8"?>
<formControlPr xmlns="http://schemas.microsoft.com/office/spreadsheetml/2009/9/main" objectType="Spin" dx="22" fmlaLink="$XFD$14" max="30000" page="10" val="10"/>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200026</xdr:colOff>
      <xdr:row>0</xdr:row>
      <xdr:rowOff>19050</xdr:rowOff>
    </xdr:from>
    <xdr:to>
      <xdr:col>6</xdr:col>
      <xdr:colOff>142876</xdr:colOff>
      <xdr:row>9</xdr:row>
      <xdr:rowOff>142875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409575</xdr:colOff>
      <xdr:row>0</xdr:row>
      <xdr:rowOff>0</xdr:rowOff>
    </xdr:from>
    <xdr:to>
      <xdr:col>13</xdr:col>
      <xdr:colOff>352425</xdr:colOff>
      <xdr:row>9</xdr:row>
      <xdr:rowOff>123825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85725</xdr:colOff>
          <xdr:row>5</xdr:row>
          <xdr:rowOff>38100</xdr:rowOff>
        </xdr:from>
        <xdr:to>
          <xdr:col>2</xdr:col>
          <xdr:colOff>533400</xdr:colOff>
          <xdr:row>5</xdr:row>
          <xdr:rowOff>200025</xdr:rowOff>
        </xdr:to>
        <xdr:sp macro="" textlink="">
          <xdr:nvSpPr>
            <xdr:cNvPr id="13315" name="Spinner 3" hidden="1">
              <a:extLst>
                <a:ext uri="{63B3BB69-23CF-44E3-9099-C40C66FF867C}">
                  <a14:compatExt spid="_x0000_s13315"/>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6</xdr:row>
          <xdr:rowOff>19050</xdr:rowOff>
        </xdr:from>
        <xdr:to>
          <xdr:col>2</xdr:col>
          <xdr:colOff>533400</xdr:colOff>
          <xdr:row>6</xdr:row>
          <xdr:rowOff>180975</xdr:rowOff>
        </xdr:to>
        <xdr:sp macro="" textlink="">
          <xdr:nvSpPr>
            <xdr:cNvPr id="13316" name="Spinner 4" hidden="1">
              <a:extLst>
                <a:ext uri="{63B3BB69-23CF-44E3-9099-C40C66FF867C}">
                  <a14:compatExt spid="_x0000_s13316"/>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7</xdr:row>
          <xdr:rowOff>19050</xdr:rowOff>
        </xdr:from>
        <xdr:to>
          <xdr:col>2</xdr:col>
          <xdr:colOff>533400</xdr:colOff>
          <xdr:row>7</xdr:row>
          <xdr:rowOff>180975</xdr:rowOff>
        </xdr:to>
        <xdr:sp macro="" textlink="">
          <xdr:nvSpPr>
            <xdr:cNvPr id="13318" name="Spinner 6" hidden="1">
              <a:extLst>
                <a:ext uri="{63B3BB69-23CF-44E3-9099-C40C66FF867C}">
                  <a14:compatExt spid="_x0000_s13318"/>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8</xdr:row>
          <xdr:rowOff>28575</xdr:rowOff>
        </xdr:from>
        <xdr:to>
          <xdr:col>2</xdr:col>
          <xdr:colOff>533400</xdr:colOff>
          <xdr:row>9</xdr:row>
          <xdr:rowOff>0</xdr:rowOff>
        </xdr:to>
        <xdr:sp macro="" textlink="">
          <xdr:nvSpPr>
            <xdr:cNvPr id="13319" name="Spinner 7" hidden="1">
              <a:extLst>
                <a:ext uri="{63B3BB69-23CF-44E3-9099-C40C66FF867C}">
                  <a14:compatExt spid="_x0000_s13319"/>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9</xdr:row>
          <xdr:rowOff>28575</xdr:rowOff>
        </xdr:from>
        <xdr:to>
          <xdr:col>2</xdr:col>
          <xdr:colOff>533400</xdr:colOff>
          <xdr:row>10</xdr:row>
          <xdr:rowOff>0</xdr:rowOff>
        </xdr:to>
        <xdr:sp macro="" textlink="">
          <xdr:nvSpPr>
            <xdr:cNvPr id="13320" name="Spinner 8" hidden="1">
              <a:extLst>
                <a:ext uri="{63B3BB69-23CF-44E3-9099-C40C66FF867C}">
                  <a14:compatExt spid="_x0000_s1332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10</xdr:row>
          <xdr:rowOff>28575</xdr:rowOff>
        </xdr:from>
        <xdr:to>
          <xdr:col>2</xdr:col>
          <xdr:colOff>533400</xdr:colOff>
          <xdr:row>11</xdr:row>
          <xdr:rowOff>0</xdr:rowOff>
        </xdr:to>
        <xdr:sp macro="" textlink="">
          <xdr:nvSpPr>
            <xdr:cNvPr id="13321" name="Spinner 9" hidden="1">
              <a:extLst>
                <a:ext uri="{63B3BB69-23CF-44E3-9099-C40C66FF867C}">
                  <a14:compatExt spid="_x0000_s13321"/>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11</xdr:row>
          <xdr:rowOff>28575</xdr:rowOff>
        </xdr:from>
        <xdr:to>
          <xdr:col>2</xdr:col>
          <xdr:colOff>533400</xdr:colOff>
          <xdr:row>12</xdr:row>
          <xdr:rowOff>0</xdr:rowOff>
        </xdr:to>
        <xdr:sp macro="" textlink="">
          <xdr:nvSpPr>
            <xdr:cNvPr id="13322" name="Spinner 10" hidden="1">
              <a:extLst>
                <a:ext uri="{63B3BB69-23CF-44E3-9099-C40C66FF867C}">
                  <a14:compatExt spid="_x0000_s13322"/>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12</xdr:row>
          <xdr:rowOff>28575</xdr:rowOff>
        </xdr:from>
        <xdr:to>
          <xdr:col>2</xdr:col>
          <xdr:colOff>533400</xdr:colOff>
          <xdr:row>13</xdr:row>
          <xdr:rowOff>0</xdr:rowOff>
        </xdr:to>
        <xdr:sp macro="" textlink="">
          <xdr:nvSpPr>
            <xdr:cNvPr id="13323" name="Spinner 11" hidden="1">
              <a:extLst>
                <a:ext uri="{63B3BB69-23CF-44E3-9099-C40C66FF867C}">
                  <a14:compatExt spid="_x0000_s13323"/>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13</xdr:row>
          <xdr:rowOff>28575</xdr:rowOff>
        </xdr:from>
        <xdr:to>
          <xdr:col>2</xdr:col>
          <xdr:colOff>533400</xdr:colOff>
          <xdr:row>14</xdr:row>
          <xdr:rowOff>0</xdr:rowOff>
        </xdr:to>
        <xdr:sp macro="" textlink="">
          <xdr:nvSpPr>
            <xdr:cNvPr id="13324" name="Spinner 12" hidden="1">
              <a:extLst>
                <a:ext uri="{63B3BB69-23CF-44E3-9099-C40C66FF867C}">
                  <a14:compatExt spid="_x0000_s13324"/>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15</xdr:row>
          <xdr:rowOff>9525</xdr:rowOff>
        </xdr:from>
        <xdr:to>
          <xdr:col>2</xdr:col>
          <xdr:colOff>533400</xdr:colOff>
          <xdr:row>15</xdr:row>
          <xdr:rowOff>171450</xdr:rowOff>
        </xdr:to>
        <xdr:sp macro="" textlink="">
          <xdr:nvSpPr>
            <xdr:cNvPr id="13325" name="Spinner 13" hidden="1">
              <a:extLst>
                <a:ext uri="{63B3BB69-23CF-44E3-9099-C40C66FF867C}">
                  <a14:compatExt spid="_x0000_s13325"/>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17</xdr:row>
          <xdr:rowOff>9525</xdr:rowOff>
        </xdr:from>
        <xdr:to>
          <xdr:col>2</xdr:col>
          <xdr:colOff>533400</xdr:colOff>
          <xdr:row>17</xdr:row>
          <xdr:rowOff>171450</xdr:rowOff>
        </xdr:to>
        <xdr:sp macro="" textlink="">
          <xdr:nvSpPr>
            <xdr:cNvPr id="13326" name="Spinner 14" hidden="1">
              <a:extLst>
                <a:ext uri="{63B3BB69-23CF-44E3-9099-C40C66FF867C}">
                  <a14:compatExt spid="_x0000_s13326"/>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18</xdr:row>
          <xdr:rowOff>19050</xdr:rowOff>
        </xdr:from>
        <xdr:to>
          <xdr:col>2</xdr:col>
          <xdr:colOff>533400</xdr:colOff>
          <xdr:row>18</xdr:row>
          <xdr:rowOff>180975</xdr:rowOff>
        </xdr:to>
        <xdr:sp macro="" textlink="">
          <xdr:nvSpPr>
            <xdr:cNvPr id="13329" name="Spinner 17" hidden="1">
              <a:extLst>
                <a:ext uri="{63B3BB69-23CF-44E3-9099-C40C66FF867C}">
                  <a14:compatExt spid="_x0000_s13329"/>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16</xdr:row>
          <xdr:rowOff>9525</xdr:rowOff>
        </xdr:from>
        <xdr:to>
          <xdr:col>2</xdr:col>
          <xdr:colOff>533400</xdr:colOff>
          <xdr:row>16</xdr:row>
          <xdr:rowOff>171450</xdr:rowOff>
        </xdr:to>
        <xdr:sp macro="" textlink="">
          <xdr:nvSpPr>
            <xdr:cNvPr id="13332" name="Spinner 20" hidden="1">
              <a:extLst>
                <a:ext uri="{63B3BB69-23CF-44E3-9099-C40C66FF867C}">
                  <a14:compatExt spid="_x0000_s13332"/>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zohra.mutabanna/Dropbox/113109_WB_TOD_IMP_T/TASK%202%20-%20CREATE/01%20ASSESS/Other%20Examples/Copy%20of%20Station-Area-TOD-Readiness-Too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FIRST"/>
      <sheetName val="Assessment Form"/>
      <sheetName val="Summary Sheet"/>
      <sheetName val="Definitions"/>
      <sheetName val="Scores"/>
      <sheetName val="Graphs"/>
      <sheetName val="IndScores"/>
      <sheetName val="Thresholds"/>
      <sheetName val="RedPotential"/>
      <sheetName val="CensusData"/>
      <sheetName val="TransitFrequencies"/>
      <sheetName val="Lists"/>
      <sheetName val="Sheet1"/>
    </sheetNames>
    <sheetDataSet>
      <sheetData sheetId="0"/>
      <sheetData sheetId="1"/>
      <sheetData sheetId="2"/>
      <sheetData sheetId="3"/>
      <sheetData sheetId="4"/>
      <sheetData sheetId="5"/>
      <sheetData sheetId="6"/>
      <sheetData sheetId="7"/>
      <sheetData sheetId="8"/>
      <sheetData sheetId="9"/>
      <sheetData sheetId="10"/>
      <sheetData sheetId="11">
        <row r="6">
          <cell r="N6" t="str">
            <v>Example Orange Input Box</v>
          </cell>
        </row>
      </sheetData>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3" Type="http://schemas.openxmlformats.org/officeDocument/2006/relationships/ctrlProp" Target="../ctrlProps/ctrlProp1.xml"/><Relationship Id="rId7" Type="http://schemas.openxmlformats.org/officeDocument/2006/relationships/ctrlProp" Target="../ctrlProps/ctrlProp5.xml"/><Relationship Id="rId12" Type="http://schemas.openxmlformats.org/officeDocument/2006/relationships/ctrlProp" Target="../ctrlProps/ctrlProp10.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8"/>
  <sheetViews>
    <sheetView workbookViewId="0">
      <selection activeCell="C6" sqref="C6:K15"/>
    </sheetView>
  </sheetViews>
  <sheetFormatPr defaultRowHeight="15" x14ac:dyDescent="0.25"/>
  <cols>
    <col min="1" max="1" width="4.28515625" style="6" customWidth="1"/>
    <col min="2" max="2" width="2.5703125" style="6" customWidth="1"/>
    <col min="3" max="16384" width="9.140625" style="6"/>
  </cols>
  <sheetData>
    <row r="2" spans="2:12" x14ac:dyDescent="0.25">
      <c r="B2" s="5"/>
      <c r="C2" s="5"/>
      <c r="D2" s="5"/>
      <c r="E2" s="5"/>
      <c r="F2" s="5"/>
      <c r="G2" s="5"/>
      <c r="H2" s="5"/>
      <c r="I2" s="5"/>
      <c r="J2" s="5"/>
      <c r="K2" s="5"/>
      <c r="L2" s="5"/>
    </row>
    <row r="3" spans="2:12" ht="18.75" x14ac:dyDescent="0.3">
      <c r="B3" s="5"/>
      <c r="C3" s="7" t="s">
        <v>87</v>
      </c>
      <c r="D3" s="5"/>
      <c r="E3" s="5"/>
      <c r="F3" s="5"/>
      <c r="G3" s="5"/>
      <c r="H3" s="5"/>
      <c r="I3" s="5"/>
      <c r="J3" s="5"/>
      <c r="K3" s="5"/>
      <c r="L3" s="5"/>
    </row>
    <row r="4" spans="2:12" x14ac:dyDescent="0.25">
      <c r="B4" s="5"/>
      <c r="C4" s="5"/>
      <c r="D4" s="5"/>
      <c r="E4" s="5"/>
      <c r="F4" s="5"/>
      <c r="G4" s="5"/>
      <c r="H4" s="5"/>
      <c r="I4" s="5"/>
      <c r="J4" s="5"/>
      <c r="K4" s="5"/>
      <c r="L4" s="5"/>
    </row>
    <row r="5" spans="2:12" x14ac:dyDescent="0.25">
      <c r="B5" s="5"/>
      <c r="C5" s="8" t="s">
        <v>88</v>
      </c>
      <c r="D5" s="5"/>
      <c r="E5" s="5"/>
      <c r="F5" s="5"/>
      <c r="G5" s="5"/>
      <c r="H5" s="5"/>
      <c r="I5" s="5"/>
      <c r="J5" s="5"/>
      <c r="K5" s="5"/>
      <c r="L5" s="5"/>
    </row>
    <row r="6" spans="2:12" ht="15" customHeight="1" x14ac:dyDescent="0.25">
      <c r="B6" s="5"/>
      <c r="C6" s="66" t="s">
        <v>163</v>
      </c>
      <c r="D6" s="66"/>
      <c r="E6" s="66"/>
      <c r="F6" s="66"/>
      <c r="G6" s="66"/>
      <c r="H6" s="66"/>
      <c r="I6" s="66"/>
      <c r="J6" s="66"/>
      <c r="K6" s="66"/>
      <c r="L6" s="5"/>
    </row>
    <row r="7" spans="2:12" x14ac:dyDescent="0.25">
      <c r="B7" s="5"/>
      <c r="C7" s="66"/>
      <c r="D7" s="66"/>
      <c r="E7" s="66"/>
      <c r="F7" s="66"/>
      <c r="G7" s="66"/>
      <c r="H7" s="66"/>
      <c r="I7" s="66"/>
      <c r="J7" s="66"/>
      <c r="K7" s="66"/>
      <c r="L7" s="5"/>
    </row>
    <row r="8" spans="2:12" x14ac:dyDescent="0.25">
      <c r="B8" s="5"/>
      <c r="C8" s="66"/>
      <c r="D8" s="66"/>
      <c r="E8" s="66"/>
      <c r="F8" s="66"/>
      <c r="G8" s="66"/>
      <c r="H8" s="66"/>
      <c r="I8" s="66"/>
      <c r="J8" s="66"/>
      <c r="K8" s="66"/>
      <c r="L8" s="5"/>
    </row>
    <row r="9" spans="2:12" x14ac:dyDescent="0.25">
      <c r="B9" s="5"/>
      <c r="C9" s="66"/>
      <c r="D9" s="66"/>
      <c r="E9" s="66"/>
      <c r="F9" s="66"/>
      <c r="G9" s="66"/>
      <c r="H9" s="66"/>
      <c r="I9" s="66"/>
      <c r="J9" s="66"/>
      <c r="K9" s="66"/>
      <c r="L9" s="5"/>
    </row>
    <row r="10" spans="2:12" x14ac:dyDescent="0.25">
      <c r="B10" s="5"/>
      <c r="C10" s="66"/>
      <c r="D10" s="66"/>
      <c r="E10" s="66"/>
      <c r="F10" s="66"/>
      <c r="G10" s="66"/>
      <c r="H10" s="66"/>
      <c r="I10" s="66"/>
      <c r="J10" s="66"/>
      <c r="K10" s="66"/>
      <c r="L10" s="5"/>
    </row>
    <row r="11" spans="2:12" x14ac:dyDescent="0.25">
      <c r="B11" s="5"/>
      <c r="C11" s="66"/>
      <c r="D11" s="66"/>
      <c r="E11" s="66"/>
      <c r="F11" s="66"/>
      <c r="G11" s="66"/>
      <c r="H11" s="66"/>
      <c r="I11" s="66"/>
      <c r="J11" s="66"/>
      <c r="K11" s="66"/>
      <c r="L11" s="5"/>
    </row>
    <row r="12" spans="2:12" x14ac:dyDescent="0.25">
      <c r="B12" s="5"/>
      <c r="C12" s="66"/>
      <c r="D12" s="66"/>
      <c r="E12" s="66"/>
      <c r="F12" s="66"/>
      <c r="G12" s="66"/>
      <c r="H12" s="66"/>
      <c r="I12" s="66"/>
      <c r="J12" s="66"/>
      <c r="K12" s="66"/>
      <c r="L12" s="5"/>
    </row>
    <row r="13" spans="2:12" x14ac:dyDescent="0.25">
      <c r="B13" s="5"/>
      <c r="C13" s="66"/>
      <c r="D13" s="66"/>
      <c r="E13" s="66"/>
      <c r="F13" s="66"/>
      <c r="G13" s="66"/>
      <c r="H13" s="66"/>
      <c r="I13" s="66"/>
      <c r="J13" s="66"/>
      <c r="K13" s="66"/>
      <c r="L13" s="5"/>
    </row>
    <row r="14" spans="2:12" x14ac:dyDescent="0.25">
      <c r="B14" s="5"/>
      <c r="C14" s="66"/>
      <c r="D14" s="66"/>
      <c r="E14" s="66"/>
      <c r="F14" s="66"/>
      <c r="G14" s="66"/>
      <c r="H14" s="66"/>
      <c r="I14" s="66"/>
      <c r="J14" s="66"/>
      <c r="K14" s="66"/>
      <c r="L14" s="5"/>
    </row>
    <row r="15" spans="2:12" x14ac:dyDescent="0.25">
      <c r="B15" s="5"/>
      <c r="C15" s="66"/>
      <c r="D15" s="66"/>
      <c r="E15" s="66"/>
      <c r="F15" s="66"/>
      <c r="G15" s="66"/>
      <c r="H15" s="66"/>
      <c r="I15" s="66"/>
      <c r="J15" s="66"/>
      <c r="K15" s="66"/>
      <c r="L15" s="5"/>
    </row>
    <row r="16" spans="2:12" x14ac:dyDescent="0.25">
      <c r="B16" s="5"/>
      <c r="C16" s="5"/>
      <c r="D16" s="5"/>
      <c r="E16" s="5"/>
      <c r="F16" s="5"/>
      <c r="G16" s="5"/>
      <c r="H16" s="5"/>
      <c r="I16" s="5"/>
      <c r="J16" s="5"/>
      <c r="K16" s="5"/>
      <c r="L16" s="5"/>
    </row>
    <row r="17" spans="2:12" x14ac:dyDescent="0.25">
      <c r="B17" s="5"/>
      <c r="C17" s="8" t="s">
        <v>89</v>
      </c>
      <c r="D17" s="5"/>
      <c r="E17" s="5"/>
      <c r="F17" s="5"/>
      <c r="G17" s="5"/>
      <c r="H17" s="5"/>
      <c r="I17" s="5"/>
      <c r="J17" s="5"/>
      <c r="K17" s="5"/>
      <c r="L17" s="5"/>
    </row>
    <row r="18" spans="2:12" x14ac:dyDescent="0.25">
      <c r="B18" s="5"/>
      <c r="C18" s="8"/>
      <c r="D18" s="5"/>
      <c r="E18" s="5"/>
      <c r="F18" s="5"/>
      <c r="G18" s="5"/>
      <c r="H18" s="5"/>
      <c r="I18" s="5"/>
      <c r="J18" s="5"/>
      <c r="K18" s="5"/>
      <c r="L18" s="5"/>
    </row>
    <row r="19" spans="2:12" ht="15" customHeight="1" x14ac:dyDescent="0.25">
      <c r="B19" s="5"/>
      <c r="C19" s="66" t="s">
        <v>179</v>
      </c>
      <c r="D19" s="66"/>
      <c r="E19" s="66"/>
      <c r="F19" s="66"/>
      <c r="G19" s="66"/>
      <c r="H19" s="66"/>
      <c r="I19" s="66"/>
      <c r="J19" s="71" t="s">
        <v>91</v>
      </c>
      <c r="K19" s="72"/>
      <c r="L19" s="5"/>
    </row>
    <row r="20" spans="2:12" x14ac:dyDescent="0.25">
      <c r="B20" s="5"/>
      <c r="C20" s="66"/>
      <c r="D20" s="66"/>
      <c r="E20" s="66"/>
      <c r="F20" s="66"/>
      <c r="G20" s="66"/>
      <c r="H20" s="66"/>
      <c r="I20" s="66"/>
      <c r="J20" s="73"/>
      <c r="K20" s="74"/>
      <c r="L20" s="5"/>
    </row>
    <row r="21" spans="2:12" x14ac:dyDescent="0.25">
      <c r="B21" s="5"/>
      <c r="C21" s="66"/>
      <c r="D21" s="66"/>
      <c r="E21" s="66"/>
      <c r="F21" s="66"/>
      <c r="G21" s="66"/>
      <c r="H21" s="66"/>
      <c r="I21" s="66"/>
      <c r="J21" s="14"/>
      <c r="K21" s="14"/>
      <c r="L21" s="5"/>
    </row>
    <row r="22" spans="2:12" ht="15" customHeight="1" x14ac:dyDescent="0.25">
      <c r="B22" s="5"/>
      <c r="C22" s="66"/>
      <c r="D22" s="66"/>
      <c r="E22" s="66"/>
      <c r="F22" s="66"/>
      <c r="G22" s="66"/>
      <c r="H22" s="66"/>
      <c r="I22" s="66"/>
      <c r="J22" s="75" t="s">
        <v>92</v>
      </c>
      <c r="K22" s="76"/>
      <c r="L22" s="5"/>
    </row>
    <row r="23" spans="2:12" x14ac:dyDescent="0.25">
      <c r="B23" s="5"/>
      <c r="C23" s="66"/>
      <c r="D23" s="66"/>
      <c r="E23" s="66"/>
      <c r="F23" s="66"/>
      <c r="G23" s="66"/>
      <c r="H23" s="66"/>
      <c r="I23" s="66"/>
      <c r="J23" s="77"/>
      <c r="K23" s="78"/>
      <c r="L23" s="5"/>
    </row>
    <row r="24" spans="2:12" x14ac:dyDescent="0.25">
      <c r="B24" s="5"/>
      <c r="C24" s="66"/>
      <c r="D24" s="66"/>
      <c r="E24" s="66"/>
      <c r="F24" s="66"/>
      <c r="G24" s="66"/>
      <c r="H24" s="66"/>
      <c r="I24" s="66"/>
      <c r="J24" s="14"/>
      <c r="K24" s="14"/>
      <c r="L24" s="5"/>
    </row>
    <row r="25" spans="2:12" ht="15" customHeight="1" x14ac:dyDescent="0.25">
      <c r="B25" s="5"/>
      <c r="C25" s="66"/>
      <c r="D25" s="66"/>
      <c r="E25" s="66"/>
      <c r="F25" s="66"/>
      <c r="G25" s="66"/>
      <c r="H25" s="66"/>
      <c r="I25" s="66"/>
      <c r="J25" s="67" t="s">
        <v>93</v>
      </c>
      <c r="K25" s="68"/>
      <c r="L25" s="5"/>
    </row>
    <row r="26" spans="2:12" x14ac:dyDescent="0.25">
      <c r="B26" s="5"/>
      <c r="C26" s="66"/>
      <c r="D26" s="66"/>
      <c r="E26" s="66"/>
      <c r="F26" s="66"/>
      <c r="G26" s="66"/>
      <c r="H26" s="66"/>
      <c r="I26" s="66"/>
      <c r="J26" s="69"/>
      <c r="K26" s="70"/>
      <c r="L26" s="5"/>
    </row>
    <row r="27" spans="2:12" x14ac:dyDescent="0.25">
      <c r="B27" s="5"/>
      <c r="C27" s="66"/>
      <c r="D27" s="66"/>
      <c r="E27" s="66"/>
      <c r="F27" s="66"/>
      <c r="G27" s="66"/>
      <c r="H27" s="66"/>
      <c r="I27" s="66"/>
      <c r="J27" s="55"/>
      <c r="K27" s="55"/>
      <c r="L27" s="5"/>
    </row>
    <row r="28" spans="2:12" x14ac:dyDescent="0.25">
      <c r="B28" s="5"/>
      <c r="C28" s="8"/>
      <c r="D28" s="5"/>
      <c r="E28" s="5"/>
      <c r="F28" s="5"/>
      <c r="G28" s="5"/>
      <c r="H28" s="5"/>
      <c r="I28" s="5"/>
      <c r="J28" s="5"/>
      <c r="K28" s="5"/>
      <c r="L28" s="5"/>
    </row>
  </sheetData>
  <mergeCells count="5">
    <mergeCell ref="C6:K15"/>
    <mergeCell ref="J25:K26"/>
    <mergeCell ref="J19:K20"/>
    <mergeCell ref="J22:K23"/>
    <mergeCell ref="C19:I27"/>
  </mergeCells>
  <dataValidations count="1">
    <dataValidation type="list" allowBlank="1" showInputMessage="1" showErrorMessage="1" sqref="J19">
      <formula1>Example</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0"/>
  <sheetViews>
    <sheetView zoomScaleNormal="100" workbookViewId="0">
      <pane ySplit="3" topLeftCell="A49" activePane="bottomLeft" state="frozen"/>
      <selection pane="bottomLeft" activeCell="C6" sqref="C6:V10"/>
    </sheetView>
  </sheetViews>
  <sheetFormatPr defaultRowHeight="15" x14ac:dyDescent="0.25"/>
  <cols>
    <col min="2" max="2" width="16" bestFit="1" customWidth="1"/>
    <col min="3" max="22" width="7.7109375" customWidth="1"/>
  </cols>
  <sheetData>
    <row r="1" spans="1:22" ht="15.75" x14ac:dyDescent="0.25">
      <c r="A1" s="13" t="s">
        <v>65</v>
      </c>
      <c r="B1" s="13"/>
      <c r="C1" s="13"/>
      <c r="D1" s="13"/>
      <c r="E1" s="13"/>
      <c r="F1" s="13"/>
      <c r="G1" s="13"/>
      <c r="H1" s="13"/>
      <c r="I1" s="13"/>
      <c r="J1" s="13"/>
      <c r="K1" s="13"/>
      <c r="L1" s="13"/>
      <c r="M1" s="13"/>
      <c r="N1" s="13"/>
      <c r="O1" s="13"/>
      <c r="P1" s="13"/>
      <c r="Q1" s="13"/>
      <c r="R1" s="13"/>
      <c r="S1" s="13" t="s">
        <v>222</v>
      </c>
      <c r="T1" s="13"/>
      <c r="U1" s="13"/>
      <c r="V1" s="13"/>
    </row>
    <row r="3" spans="1:22" x14ac:dyDescent="0.25">
      <c r="A3" s="15" t="s">
        <v>56</v>
      </c>
      <c r="B3" s="15" t="s">
        <v>1</v>
      </c>
      <c r="C3" s="31">
        <v>1</v>
      </c>
      <c r="D3" s="31">
        <f t="shared" ref="D3:V3" si="0">C3+1</f>
        <v>2</v>
      </c>
      <c r="E3" s="31">
        <f t="shared" si="0"/>
        <v>3</v>
      </c>
      <c r="F3" s="31">
        <f t="shared" si="0"/>
        <v>4</v>
      </c>
      <c r="G3" s="31">
        <f t="shared" si="0"/>
        <v>5</v>
      </c>
      <c r="H3" s="31">
        <f t="shared" si="0"/>
        <v>6</v>
      </c>
      <c r="I3" s="31">
        <f t="shared" si="0"/>
        <v>7</v>
      </c>
      <c r="J3" s="31">
        <f t="shared" si="0"/>
        <v>8</v>
      </c>
      <c r="K3" s="31">
        <f t="shared" si="0"/>
        <v>9</v>
      </c>
      <c r="L3" s="31">
        <f t="shared" si="0"/>
        <v>10</v>
      </c>
      <c r="M3" s="31">
        <f t="shared" si="0"/>
        <v>11</v>
      </c>
      <c r="N3" s="31">
        <f t="shared" si="0"/>
        <v>12</v>
      </c>
      <c r="O3" s="31">
        <f t="shared" si="0"/>
        <v>13</v>
      </c>
      <c r="P3" s="31">
        <f t="shared" si="0"/>
        <v>14</v>
      </c>
      <c r="Q3" s="31">
        <f t="shared" si="0"/>
        <v>15</v>
      </c>
      <c r="R3" s="31">
        <f t="shared" si="0"/>
        <v>16</v>
      </c>
      <c r="S3" s="31">
        <f t="shared" si="0"/>
        <v>17</v>
      </c>
      <c r="T3" s="31">
        <f t="shared" si="0"/>
        <v>18</v>
      </c>
      <c r="U3" s="31">
        <f t="shared" si="0"/>
        <v>19</v>
      </c>
      <c r="V3" s="31">
        <f t="shared" si="0"/>
        <v>20</v>
      </c>
    </row>
    <row r="4" spans="1:22" ht="15.75" x14ac:dyDescent="0.25">
      <c r="A4" s="11">
        <v>1</v>
      </c>
      <c r="B4" s="25" t="str">
        <f>'Data Sheet'!B100</f>
        <v>Cost of Debt</v>
      </c>
      <c r="C4" s="11"/>
      <c r="D4" s="11"/>
      <c r="E4" s="11"/>
      <c r="F4" s="11"/>
      <c r="G4" s="11"/>
      <c r="H4" s="11"/>
      <c r="I4" s="11"/>
      <c r="J4" s="11"/>
      <c r="K4" s="11"/>
      <c r="L4" s="11"/>
      <c r="M4" s="11"/>
      <c r="N4" s="11"/>
      <c r="O4" s="11"/>
      <c r="P4" s="11"/>
      <c r="Q4" s="11"/>
      <c r="R4" s="11"/>
      <c r="S4" s="11"/>
      <c r="T4" s="11"/>
      <c r="U4" s="11"/>
      <c r="V4" s="11"/>
    </row>
    <row r="5" spans="1:22" x14ac:dyDescent="0.25">
      <c r="B5" s="32" t="s">
        <v>213</v>
      </c>
    </row>
    <row r="6" spans="1:22" x14ac:dyDescent="0.25">
      <c r="A6" s="59" t="s">
        <v>4</v>
      </c>
      <c r="B6" t="s">
        <v>210</v>
      </c>
      <c r="C6" s="37">
        <v>0</v>
      </c>
      <c r="D6" s="37">
        <f>C9</f>
        <v>3.7793625</v>
      </c>
      <c r="E6" s="37">
        <f t="shared" ref="E6:V6" si="1">D9</f>
        <v>4.7136464999999994</v>
      </c>
      <c r="F6" s="37">
        <f t="shared" si="1"/>
        <v>5.5511034215999997</v>
      </c>
      <c r="G6" s="37">
        <f t="shared" si="1"/>
        <v>6.3562793855040001</v>
      </c>
      <c r="H6" s="37">
        <f t="shared" si="1"/>
        <v>6.77546661429888</v>
      </c>
      <c r="I6" s="37">
        <f t="shared" si="1"/>
        <v>6.77546661429888</v>
      </c>
      <c r="J6" s="37">
        <f t="shared" si="1"/>
        <v>6.77546661429888</v>
      </c>
      <c r="K6" s="37">
        <f t="shared" si="1"/>
        <v>6.77546661429888</v>
      </c>
      <c r="L6" s="37">
        <f t="shared" si="1"/>
        <v>6.77546661429888</v>
      </c>
      <c r="M6" s="37">
        <f t="shared" si="1"/>
        <v>6.77546661429888</v>
      </c>
      <c r="N6" s="37">
        <f t="shared" si="1"/>
        <v>6.77546661429888</v>
      </c>
      <c r="O6" s="37">
        <f t="shared" si="1"/>
        <v>6.77546661429888</v>
      </c>
      <c r="P6" s="37">
        <f t="shared" si="1"/>
        <v>6.77546661429888</v>
      </c>
      <c r="Q6" s="37">
        <f t="shared" si="1"/>
        <v>6.77546661429888</v>
      </c>
      <c r="R6" s="37">
        <f t="shared" si="1"/>
        <v>6.77546661429888</v>
      </c>
      <c r="S6" s="37">
        <f t="shared" si="1"/>
        <v>6.77546661429888</v>
      </c>
      <c r="T6" s="37">
        <f t="shared" si="1"/>
        <v>6.77546661429888</v>
      </c>
      <c r="U6" s="37">
        <f t="shared" si="1"/>
        <v>6.77546661429888</v>
      </c>
      <c r="V6" s="37">
        <f t="shared" si="1"/>
        <v>6.77546661429888</v>
      </c>
    </row>
    <row r="7" spans="1:22" x14ac:dyDescent="0.25">
      <c r="A7" s="59" t="s">
        <v>7</v>
      </c>
      <c r="B7" t="s">
        <v>72</v>
      </c>
      <c r="C7" s="37">
        <f>'Data Sheet'!$D$104*'cf - Infra'!C$10</f>
        <v>3.7793625</v>
      </c>
      <c r="D7" s="37">
        <f>'Data Sheet'!$D$104*'cf - Infra'!D$10</f>
        <v>0.93428399999999989</v>
      </c>
      <c r="E7" s="37">
        <f>'Data Sheet'!$D$104*'cf - Infra'!E$10</f>
        <v>0.83745692159999996</v>
      </c>
      <c r="F7" s="37">
        <f>'Data Sheet'!$D$104*'cf - Infra'!F$10</f>
        <v>0.80517596390400004</v>
      </c>
      <c r="G7" s="37">
        <f>'Data Sheet'!$D$104*'cf - Infra'!G$10</f>
        <v>0.41918722879488007</v>
      </c>
      <c r="H7" s="37">
        <f>'Data Sheet'!$D$104*'cf - Infra'!H$10</f>
        <v>0</v>
      </c>
      <c r="I7" s="37">
        <f>'Data Sheet'!$D$104*'cf - Infra'!I$10</f>
        <v>0</v>
      </c>
      <c r="J7" s="37">
        <f>'Data Sheet'!$D$104*'cf - Infra'!J$10</f>
        <v>0</v>
      </c>
      <c r="K7" s="37">
        <f>'Data Sheet'!$D$104*'cf - Infra'!K$10</f>
        <v>0</v>
      </c>
      <c r="L7" s="37">
        <f>'Data Sheet'!$D$104*'cf - Infra'!L$10</f>
        <v>0</v>
      </c>
      <c r="M7" s="37">
        <f>'Data Sheet'!$D$104*'cf - Infra'!M$10</f>
        <v>0</v>
      </c>
      <c r="N7" s="37">
        <f>'Data Sheet'!$D$104*'cf - Infra'!N$10</f>
        <v>0</v>
      </c>
      <c r="O7" s="37">
        <f>'Data Sheet'!$D$104*'cf - Infra'!O$10</f>
        <v>0</v>
      </c>
      <c r="P7" s="37">
        <f>'Data Sheet'!$D$104*'cf - Infra'!P$10</f>
        <v>0</v>
      </c>
      <c r="Q7" s="37">
        <f>'Data Sheet'!$D$104*'cf - Infra'!Q$10</f>
        <v>0</v>
      </c>
      <c r="R7" s="37">
        <f>'Data Sheet'!$D$104*'cf - Infra'!R$10</f>
        <v>0</v>
      </c>
      <c r="S7" s="37">
        <f>'Data Sheet'!$D$104*'cf - Infra'!S$10</f>
        <v>0</v>
      </c>
      <c r="T7" s="37">
        <f>'Data Sheet'!$D$104*'cf - Infra'!T$10</f>
        <v>0</v>
      </c>
      <c r="U7" s="37">
        <f>'Data Sheet'!$D$104*'cf - Infra'!U$10</f>
        <v>0</v>
      </c>
      <c r="V7" s="37">
        <f>'Data Sheet'!$D$104*'cf - Infra'!V$10</f>
        <v>0</v>
      </c>
    </row>
    <row r="8" spans="1:22" x14ac:dyDescent="0.25">
      <c r="A8" s="59" t="s">
        <v>34</v>
      </c>
      <c r="B8" t="s">
        <v>211</v>
      </c>
      <c r="C8" s="37">
        <f>IF('cf - Infra'!C$21&gt;=0,'cf - Infra'!C$21*0.6,0)</f>
        <v>0</v>
      </c>
      <c r="D8" s="37">
        <f>IF((SUM('cf - Infra'!$C$21:D$21)-SUM($C8:C$8))&gt;D6,D6,IF((SUM('cf - Infra'!$C$21:D$21)-SUM($C8:C$8))&gt;=0,(SUM('cf - Infra'!$C$21:D$21)-SUM($C8:C$8))*0.6,0))</f>
        <v>0</v>
      </c>
      <c r="E8" s="37">
        <f>IF((SUM('cf - Infra'!$C$21:E$21)-SUM($C8:D$8))&gt;E6,E6,IF((SUM('cf - Infra'!$C$21:E$21)-SUM($C8:D$8))&gt;=0,(SUM('cf - Infra'!$C$21:E$21)-SUM($C8:D$8))*0.6,0))</f>
        <v>0</v>
      </c>
      <c r="F8" s="37">
        <f>IF((SUM('cf - Infra'!$C$21:F$21)-SUM($C8:E$8))&gt;F6,F6,IF((SUM('cf - Infra'!$C$21:F$21)-SUM($C8:E$8))&gt;=0,(SUM('cf - Infra'!$C$21:F$21)-SUM($C8:E$8))*0.6,0))</f>
        <v>0</v>
      </c>
      <c r="G8" s="37">
        <f>IF((SUM('cf - Infra'!$C$21:G$21)-SUM($C8:F$8))&gt;G6,G6,IF((SUM('cf - Infra'!$C$21:G$21)-SUM($C8:F$8))&gt;=0,(SUM('cf - Infra'!$C$21:G$21)-SUM($C8:F$8))*0.6,0))</f>
        <v>0</v>
      </c>
      <c r="H8" s="37">
        <f>IF((SUM('cf - Infra'!$C$21:H$21)-SUM($C8:G$8))&gt;H6,H6,IF((SUM('cf - Infra'!$C$21:H$21)-SUM($C8:G$8))&gt;=0,(SUM('cf - Infra'!$C$21:H$21)-SUM($C8:G$8))*0.6,0))</f>
        <v>0</v>
      </c>
      <c r="I8" s="37">
        <f>IF((SUM('cf - Infra'!$C$21:I$21)-SUM($C8:H$8))&gt;I6,I6,IF((SUM('cf - Infra'!$C$21:I$21)-SUM($C8:H$8))&gt;=0,(SUM('cf - Infra'!$C$21:I$21)-SUM($C8:H$8))*0.6,0))</f>
        <v>0</v>
      </c>
      <c r="J8" s="37">
        <f>IF((SUM('cf - Infra'!$C$21:J$21)-SUM($C8:I$8))&gt;J6,J6,IF((SUM('cf - Infra'!$C$21:J$21)-SUM($C8:I$8))&gt;=0,(SUM('cf - Infra'!$C$21:J$21)-SUM($C8:I$8))*0.6,0))</f>
        <v>0</v>
      </c>
      <c r="K8" s="37">
        <f>IF((SUM('cf - Infra'!$C$21:K$21)-SUM($C8:J$8))&gt;K6,K6,IF((SUM('cf - Infra'!$C$21:K$21)-SUM($C8:J$8))&gt;=0,(SUM('cf - Infra'!$C$21:K$21)-SUM($C8:J$8))*0.6,0))</f>
        <v>0</v>
      </c>
      <c r="L8" s="37">
        <f>IF((SUM('cf - Infra'!$C$21:L$21)-SUM($C8:K$8))&gt;L6,L6,IF((SUM('cf - Infra'!$C$21:L$21)-SUM($C8:K$8))&gt;=0,(SUM('cf - Infra'!$C$21:L$21)-SUM($C8:K$8))*0.6,0))</f>
        <v>0</v>
      </c>
      <c r="M8" s="37">
        <f>IF((SUM('cf - Infra'!$C$21:M$21)-SUM($C8:L$8))&gt;M6,M6,IF((SUM('cf - Infra'!$C$21:M$21)-SUM($C8:L$8))&gt;=0,(SUM('cf - Infra'!$C$21:M$21)-SUM($C8:L$8))*0.6,0))</f>
        <v>0</v>
      </c>
      <c r="N8" s="37">
        <f>IF((SUM('cf - Infra'!$C$21:N$21)-SUM($C8:M$8))&gt;N6,N6,IF((SUM('cf - Infra'!$C$21:N$21)-SUM($C8:M$8))&gt;=0,(SUM('cf - Infra'!$C$21:N$21)-SUM($C8:M$8))*0.6,0))</f>
        <v>0</v>
      </c>
      <c r="O8" s="37">
        <f>IF((SUM('cf - Infra'!$C$21:O$21)-SUM($C8:N$8))&gt;O6,O6,IF((SUM('cf - Infra'!$C$21:O$21)-SUM($C8:N$8))&gt;=0,(SUM('cf - Infra'!$C$21:O$21)-SUM($C8:N$8))*0.6,0))</f>
        <v>0</v>
      </c>
      <c r="P8" s="37">
        <f>IF((SUM('cf - Infra'!$C$21:P$21)-SUM($C8:O$8))&gt;P6,P6,IF((SUM('cf - Infra'!$C$21:P$21)-SUM($C8:O$8))&gt;=0,(SUM('cf - Infra'!$C$21:P$21)-SUM($C8:O$8))*0.6,0))</f>
        <v>0</v>
      </c>
      <c r="Q8" s="37">
        <f>IF((SUM('cf - Infra'!$C$21:Q$21)-SUM($C8:P$8))&gt;Q6,Q6,IF((SUM('cf - Infra'!$C$21:Q$21)-SUM($C8:P$8))&gt;=0,(SUM('cf - Infra'!$C$21:Q$21)-SUM($C8:P$8))*0.6,0))</f>
        <v>0</v>
      </c>
      <c r="R8" s="37">
        <f>IF((SUM('cf - Infra'!$C$21:R$21)-SUM($C8:Q$8))&gt;R6,R6,IF((SUM('cf - Infra'!$C$21:R$21)-SUM($C8:Q$8))&gt;=0,(SUM('cf - Infra'!$C$21:R$21)-SUM($C8:Q$8))*0.6,0))</f>
        <v>0</v>
      </c>
      <c r="S8" s="37">
        <f>IF((SUM('cf - Infra'!$C$21:S$21)-SUM($C8:R$8))&gt;S6,S6,IF((SUM('cf - Infra'!$C$21:S$21)-SUM($C8:R$8))&gt;=0,(SUM('cf - Infra'!$C$21:S$21)-SUM($C8:R$8))*0.6,0))</f>
        <v>0</v>
      </c>
      <c r="T8" s="37">
        <f>IF((SUM('cf - Infra'!$C$21:T$21)-SUM($C8:S$8))&gt;T6,T6,IF((SUM('cf - Infra'!$C$21:T$21)-SUM($C8:S$8))&gt;=0,(SUM('cf - Infra'!$C$21:T$21)-SUM($C8:S$8))*0.6,0))</f>
        <v>0</v>
      </c>
      <c r="U8" s="37">
        <f>IF((SUM('cf - Infra'!$C$21:U$21)-SUM($C8:T$8))&gt;U6,U6,IF((SUM('cf - Infra'!$C$21:U$21)-SUM($C8:T$8))&gt;=0,(SUM('cf - Infra'!$C$21:U$21)-SUM($C8:T$8))*0.6,0))</f>
        <v>0</v>
      </c>
      <c r="V8" s="37">
        <f>IF((SUM('cf - Infra'!$C$21:V$21)-SUM($C8:U$8))&gt;V6,V6,IF((SUM('cf - Infra'!$C$21:V$21)-SUM($C8:U$8))&gt;=0,(SUM('cf - Infra'!$C$21:V$21)-SUM($C8:U$8))*0.6,0))</f>
        <v>0</v>
      </c>
    </row>
    <row r="9" spans="1:22" x14ac:dyDescent="0.25">
      <c r="A9" s="59" t="s">
        <v>35</v>
      </c>
      <c r="B9" t="s">
        <v>74</v>
      </c>
      <c r="C9" s="37">
        <f>C6+C7-C8</f>
        <v>3.7793625</v>
      </c>
      <c r="D9" s="37">
        <f t="shared" ref="D9" si="2">D6+D7-D8</f>
        <v>4.7136464999999994</v>
      </c>
      <c r="E9" s="37">
        <f t="shared" ref="E9" si="3">E6+E7-E8</f>
        <v>5.5511034215999997</v>
      </c>
      <c r="F9" s="37">
        <f t="shared" ref="F9" si="4">F6+F7-F8</f>
        <v>6.3562793855040001</v>
      </c>
      <c r="G9" s="37">
        <f t="shared" ref="G9" si="5">G6+G7-G8</f>
        <v>6.77546661429888</v>
      </c>
      <c r="H9" s="37">
        <f t="shared" ref="H9" si="6">H6+H7-H8</f>
        <v>6.77546661429888</v>
      </c>
      <c r="I9" s="37">
        <f t="shared" ref="I9" si="7">I6+I7-I8</f>
        <v>6.77546661429888</v>
      </c>
      <c r="J9" s="37">
        <f t="shared" ref="J9" si="8">J6+J7-J8</f>
        <v>6.77546661429888</v>
      </c>
      <c r="K9" s="37">
        <f t="shared" ref="K9" si="9">K6+K7-K8</f>
        <v>6.77546661429888</v>
      </c>
      <c r="L9" s="37">
        <f t="shared" ref="L9" si="10">L6+L7-L8</f>
        <v>6.77546661429888</v>
      </c>
      <c r="M9" s="37">
        <f t="shared" ref="M9" si="11">M6+M7-M8</f>
        <v>6.77546661429888</v>
      </c>
      <c r="N9" s="37">
        <f t="shared" ref="N9" si="12">N6+N7-N8</f>
        <v>6.77546661429888</v>
      </c>
      <c r="O9" s="37">
        <f t="shared" ref="O9" si="13">O6+O7-O8</f>
        <v>6.77546661429888</v>
      </c>
      <c r="P9" s="37">
        <f t="shared" ref="P9" si="14">P6+P7-P8</f>
        <v>6.77546661429888</v>
      </c>
      <c r="Q9" s="37">
        <f t="shared" ref="Q9" si="15">Q6+Q7-Q8</f>
        <v>6.77546661429888</v>
      </c>
      <c r="R9" s="37">
        <f t="shared" ref="R9" si="16">R6+R7-R8</f>
        <v>6.77546661429888</v>
      </c>
      <c r="S9" s="37">
        <f t="shared" ref="S9" si="17">S6+S7-S8</f>
        <v>6.77546661429888</v>
      </c>
      <c r="T9" s="37">
        <f t="shared" ref="T9" si="18">T6+T7-T8</f>
        <v>6.77546661429888</v>
      </c>
      <c r="U9" s="37">
        <f t="shared" ref="U9" si="19">U6+U7-U8</f>
        <v>6.77546661429888</v>
      </c>
      <c r="V9" s="37">
        <f t="shared" ref="V9" si="20">V6+V7-V8</f>
        <v>6.77546661429888</v>
      </c>
    </row>
    <row r="10" spans="1:22" x14ac:dyDescent="0.25">
      <c r="A10" s="59" t="s">
        <v>36</v>
      </c>
      <c r="B10" t="s">
        <v>212</v>
      </c>
      <c r="C10" s="37">
        <f>(C6+C9)/2*'Data Sheet'!$D$100</f>
        <v>0.22676174999999998</v>
      </c>
      <c r="D10" s="37">
        <f>(D6+D9)/2*'Data Sheet'!$D$100</f>
        <v>0.50958053999999997</v>
      </c>
      <c r="E10" s="37">
        <f>(E6+E9)/2*'Data Sheet'!$D$100</f>
        <v>0.61588499529599994</v>
      </c>
      <c r="F10" s="37">
        <f>(F6+F9)/2*'Data Sheet'!$D$100</f>
        <v>0.71444296842624</v>
      </c>
      <c r="G10" s="37">
        <f>(G6+G9)/2*'Data Sheet'!$D$100</f>
        <v>0.78790475998817278</v>
      </c>
      <c r="H10" s="37">
        <f>(H6+H9)/2*'Data Sheet'!$D$100</f>
        <v>0.81305599371586557</v>
      </c>
      <c r="I10" s="37">
        <f>(I6+I9)/2*'Data Sheet'!$D$100</f>
        <v>0.81305599371586557</v>
      </c>
      <c r="J10" s="37">
        <f>(J6+J9)/2*'Data Sheet'!$D$100</f>
        <v>0.81305599371586557</v>
      </c>
      <c r="K10" s="37">
        <f>(K6+K9)/2*'Data Sheet'!$D$100</f>
        <v>0.81305599371586557</v>
      </c>
      <c r="L10" s="37">
        <f>(L6+L9)/2*'Data Sheet'!$D$100</f>
        <v>0.81305599371586557</v>
      </c>
      <c r="M10" s="37">
        <f>(M6+M9)/2*'Data Sheet'!$D$100</f>
        <v>0.81305599371586557</v>
      </c>
      <c r="N10" s="37">
        <f>(N6+N9)/2*'Data Sheet'!$D$100</f>
        <v>0.81305599371586557</v>
      </c>
      <c r="O10" s="37">
        <f>(O6+O9)/2*'Data Sheet'!$D$100</f>
        <v>0.81305599371586557</v>
      </c>
      <c r="P10" s="37">
        <f>(P6+P9)/2*'Data Sheet'!$D$100</f>
        <v>0.81305599371586557</v>
      </c>
      <c r="Q10" s="37">
        <f>(Q6+Q9)/2*'Data Sheet'!$D$100</f>
        <v>0.81305599371586557</v>
      </c>
      <c r="R10" s="37">
        <f>(R6+R9)/2*'Data Sheet'!$D$100</f>
        <v>0.81305599371586557</v>
      </c>
      <c r="S10" s="37">
        <f>(S6+S9)/2*'Data Sheet'!$D$100</f>
        <v>0.81305599371586557</v>
      </c>
      <c r="T10" s="37">
        <f>(T6+T9)/2*'Data Sheet'!$D$100</f>
        <v>0.81305599371586557</v>
      </c>
      <c r="U10" s="37">
        <f>(U6+U9)/2*'Data Sheet'!$D$100</f>
        <v>0.81305599371586557</v>
      </c>
      <c r="V10" s="37">
        <f>(V6+V9)/2*'Data Sheet'!$D$100</f>
        <v>0.81305599371586557</v>
      </c>
    </row>
    <row r="11" spans="1:22" x14ac:dyDescent="0.25">
      <c r="A11" s="59"/>
      <c r="C11" s="61"/>
      <c r="D11" s="61"/>
      <c r="E11" s="61"/>
      <c r="F11" s="61"/>
      <c r="G11" s="61"/>
      <c r="H11" s="61"/>
      <c r="I11" s="61"/>
      <c r="J11" s="61"/>
      <c r="K11" s="61"/>
      <c r="L11" s="61"/>
      <c r="M11" s="61"/>
      <c r="N11" s="61"/>
      <c r="O11" s="61"/>
      <c r="P11" s="61"/>
      <c r="Q11" s="61"/>
      <c r="R11" s="61"/>
      <c r="S11" s="61"/>
      <c r="T11" s="61"/>
      <c r="U11" s="61"/>
      <c r="V11" s="61"/>
    </row>
    <row r="12" spans="1:22" x14ac:dyDescent="0.25">
      <c r="A12" s="59"/>
      <c r="B12" t="s">
        <v>214</v>
      </c>
      <c r="C12" s="61"/>
      <c r="D12" s="61"/>
      <c r="E12" s="61"/>
      <c r="F12" s="61"/>
      <c r="G12" s="61"/>
      <c r="H12" s="61"/>
      <c r="I12" s="61"/>
      <c r="J12" s="61"/>
      <c r="K12" s="61"/>
      <c r="L12" s="61"/>
      <c r="M12" s="61"/>
      <c r="N12" s="61"/>
      <c r="O12" s="61"/>
      <c r="P12" s="61"/>
      <c r="Q12" s="61"/>
      <c r="R12" s="61"/>
      <c r="S12" s="61"/>
      <c r="T12" s="61"/>
      <c r="U12" s="61"/>
      <c r="V12" s="61"/>
    </row>
    <row r="13" spans="1:22" x14ac:dyDescent="0.25">
      <c r="A13" s="59" t="s">
        <v>4</v>
      </c>
      <c r="B13" t="s">
        <v>210</v>
      </c>
      <c r="C13" s="37">
        <v>0</v>
      </c>
      <c r="D13" s="37">
        <f>C16</f>
        <v>1.1880000000000002</v>
      </c>
      <c r="E13" s="37">
        <f t="shared" ref="E13:V13" si="21">D16</f>
        <v>2.4235199999999999</v>
      </c>
      <c r="F13" s="37">
        <f t="shared" si="21"/>
        <v>3.0920372208</v>
      </c>
      <c r="G13" s="37">
        <f t="shared" si="21"/>
        <v>4.1459349571199997</v>
      </c>
      <c r="H13" s="37">
        <f t="shared" si="21"/>
        <v>5.6982562535347201</v>
      </c>
      <c r="I13" s="37">
        <f t="shared" si="21"/>
        <v>6.9371389252776963</v>
      </c>
      <c r="J13" s="37">
        <f t="shared" si="21"/>
        <v>6.3110619533282986</v>
      </c>
      <c r="K13" s="37">
        <f t="shared" si="21"/>
        <v>0</v>
      </c>
      <c r="L13" s="37">
        <f t="shared" si="21"/>
        <v>0</v>
      </c>
      <c r="M13" s="37">
        <f t="shared" si="21"/>
        <v>0</v>
      </c>
      <c r="N13" s="37">
        <f t="shared" si="21"/>
        <v>0</v>
      </c>
      <c r="O13" s="37">
        <f t="shared" si="21"/>
        <v>0</v>
      </c>
      <c r="P13" s="37">
        <f t="shared" si="21"/>
        <v>0</v>
      </c>
      <c r="Q13" s="37">
        <f t="shared" si="21"/>
        <v>0</v>
      </c>
      <c r="R13" s="37">
        <f t="shared" si="21"/>
        <v>0</v>
      </c>
      <c r="S13" s="37">
        <f t="shared" si="21"/>
        <v>0</v>
      </c>
      <c r="T13" s="37">
        <f t="shared" si="21"/>
        <v>0</v>
      </c>
      <c r="U13" s="37">
        <f t="shared" si="21"/>
        <v>0</v>
      </c>
      <c r="V13" s="37">
        <f t="shared" si="21"/>
        <v>0</v>
      </c>
    </row>
    <row r="14" spans="1:22" x14ac:dyDescent="0.25">
      <c r="A14" s="59" t="s">
        <v>7</v>
      </c>
      <c r="B14" t="s">
        <v>72</v>
      </c>
      <c r="C14" s="37">
        <f>'Data Sheet'!$D$104*'cf - Real Est'!C$10</f>
        <v>1.1880000000000002</v>
      </c>
      <c r="D14" s="37">
        <f>'Data Sheet'!$D$104*'cf - Real Est'!D$10</f>
        <v>1.23552</v>
      </c>
      <c r="E14" s="37">
        <f>'Data Sheet'!$D$104*'cf - Real Est'!E$10</f>
        <v>0.66851722079999998</v>
      </c>
      <c r="F14" s="37">
        <f>'Data Sheet'!$D$104*'cf - Real Est'!F$10</f>
        <v>1.0538977363200002</v>
      </c>
      <c r="G14" s="37">
        <f>'Data Sheet'!$D$104*'cf - Real Est'!G$10</f>
        <v>1.5523212964147202</v>
      </c>
      <c r="H14" s="37">
        <f>'Data Sheet'!$D$104*'cf - Real Est'!H$10</f>
        <v>1.2388826717429762</v>
      </c>
      <c r="I14" s="37">
        <f>'Data Sheet'!$D$104*'cf - Real Est'!I$10</f>
        <v>0</v>
      </c>
      <c r="J14" s="37">
        <f>'Data Sheet'!$D$104*'cf - Real Est'!J$10</f>
        <v>0</v>
      </c>
      <c r="K14" s="37">
        <f>'Data Sheet'!$D$104*'cf - Real Est'!K$10</f>
        <v>0</v>
      </c>
      <c r="L14" s="37">
        <f>'Data Sheet'!$D$104*'cf - Real Est'!L$10</f>
        <v>0</v>
      </c>
      <c r="M14" s="37">
        <f>'Data Sheet'!$D$104*'cf - Real Est'!M$10</f>
        <v>0</v>
      </c>
      <c r="N14" s="37">
        <f>'Data Sheet'!$D$104*'cf - Real Est'!N$10</f>
        <v>0</v>
      </c>
      <c r="O14" s="37">
        <f>'Data Sheet'!$D$104*'cf - Real Est'!O$10</f>
        <v>0</v>
      </c>
      <c r="P14" s="37">
        <f>'Data Sheet'!$D$104*'cf - Real Est'!P$10</f>
        <v>0</v>
      </c>
      <c r="Q14" s="37">
        <f>'Data Sheet'!$D$104*'cf - Real Est'!Q$10</f>
        <v>0</v>
      </c>
      <c r="R14" s="37">
        <f>'Data Sheet'!$D$104*'cf - Real Est'!R$10</f>
        <v>0</v>
      </c>
      <c r="S14" s="37">
        <f>'Data Sheet'!$D$104*'cf - Real Est'!S$10</f>
        <v>0</v>
      </c>
      <c r="T14" s="37">
        <f>'Data Sheet'!$D$104*'cf - Real Est'!T$10</f>
        <v>0</v>
      </c>
      <c r="U14" s="37">
        <f>'Data Sheet'!$D$104*'cf - Real Est'!U$10</f>
        <v>0</v>
      </c>
      <c r="V14" s="37">
        <f>'Data Sheet'!$D$104*'cf - Real Est'!V$10</f>
        <v>0</v>
      </c>
    </row>
    <row r="15" spans="1:22" x14ac:dyDescent="0.25">
      <c r="A15" s="59" t="s">
        <v>34</v>
      </c>
      <c r="B15" t="s">
        <v>211</v>
      </c>
      <c r="C15" s="37">
        <f>IF('cf - Real Est'!C$21&gt;=0,'cf - Real Est'!C$21*0.6,0)</f>
        <v>0</v>
      </c>
      <c r="D15" s="37">
        <f>IF((SUM('cf - Real Est'!$C$21:D$21)-SUM($C15:C$15))&gt;D13,D13,IF((SUM('cf - Real Est'!$C$21:D$21)-SUM($C15:C$15))&gt;=0,(SUM('cf - Real Est'!$C$21:D$21)-SUM($C15:C$15))*0.6,0))</f>
        <v>0</v>
      </c>
      <c r="E15" s="37">
        <f>IF((SUM('cf - Real Est'!$C$21:E$21)-SUM($C15:D$15))&gt;E13,E13,IF((SUM('cf - Real Est'!$C$21:E$21)-SUM($C15:D$15))&gt;=0,(SUM('cf - Real Est'!$C$21:E$21)-SUM($C15:D$15))*0.6,0))</f>
        <v>0</v>
      </c>
      <c r="F15" s="37">
        <f>IF((SUM('cf - Real Est'!$C$21:F$21)-SUM($C15:E$15))&gt;F13,F13,IF((SUM('cf - Real Est'!$C$21:F$21)-SUM($C15:E$15))&gt;=0,(SUM('cf - Real Est'!$C$21:F$21)-SUM($C15:E$15))*0.6,0))</f>
        <v>0</v>
      </c>
      <c r="G15" s="37">
        <f>IF((SUM('cf - Real Est'!$C$21:G$21)-SUM($C15:F$15))&gt;G13,G13,IF((SUM('cf - Real Est'!$C$21:G$21)-SUM($C15:F$15))&gt;=0,(SUM('cf - Real Est'!$C$21:G$21)-SUM($C15:F$15))*0.6,0))</f>
        <v>0</v>
      </c>
      <c r="H15" s="37">
        <f>IF((SUM('cf - Real Est'!$C$21:H$21)-SUM($C15:G$15))&gt;H13,H13,IF((SUM('cf - Real Est'!$C$21:H$21)-SUM($C15:G$15))&gt;=0,(SUM('cf - Real Est'!$C$21:H$21)-SUM($C15:G$15))*0.6,0))</f>
        <v>0</v>
      </c>
      <c r="I15" s="37">
        <f>IF((SUM('cf - Real Est'!$C$21:I$21)-SUM($C15:H$15))&gt;I13,I13,IF((SUM('cf - Real Est'!$C$21:I$21)-SUM($C15:H$15))&gt;=0,(SUM('cf - Real Est'!$C$21:I$21)-SUM($C15:H$15))*0.6,0))</f>
        <v>0.62607697194939749</v>
      </c>
      <c r="J15" s="37">
        <f>IF((SUM('cf - Real Est'!$C$21:J$21)-SUM($C15:I$15))&gt;J13,J13,IF((SUM('cf - Real Est'!$C$21:J$21)-SUM($C15:I$15))&gt;=0,(SUM('cf - Real Est'!$C$21:J$21)-SUM($C15:I$15))*0.6,0))</f>
        <v>6.3110619533282986</v>
      </c>
      <c r="K15" s="37">
        <f>IF((SUM('cf - Real Est'!$C$21:K$21)-SUM($C15:J$15))&gt;K13,K13,IF((SUM('cf - Real Est'!$C$21:K$21)-SUM($C15:J$15))&gt;=0,(SUM('cf - Real Est'!$C$21:K$21)-SUM($C15:J$15))*0.6,0))</f>
        <v>0</v>
      </c>
      <c r="L15" s="37">
        <f>IF((SUM('cf - Real Est'!$C$21:L$21)-SUM($C15:K$15))&gt;L13,L13,IF((SUM('cf - Real Est'!$C$21:L$21)-SUM($C15:K$15))&gt;=0,(SUM('cf - Real Est'!$C$21:L$21)-SUM($C15:K$15))*0.6,0))</f>
        <v>0</v>
      </c>
      <c r="M15" s="37">
        <f>IF((SUM('cf - Real Est'!$C$21:M$21)-SUM($C15:L$15))&gt;M13,M13,IF((SUM('cf - Real Est'!$C$21:M$21)-SUM($C15:L$15))&gt;=0,(SUM('cf - Real Est'!$C$21:M$21)-SUM($C15:L$15))*0.6,0))</f>
        <v>0</v>
      </c>
      <c r="N15" s="37">
        <f>IF((SUM('cf - Real Est'!$C$21:N$21)-SUM($C15:M$15))&gt;N13,N13,IF((SUM('cf - Real Est'!$C$21:N$21)-SUM($C15:M$15))&gt;=0,(SUM('cf - Real Est'!$C$21:N$21)-SUM($C15:M$15))*0.6,0))</f>
        <v>0</v>
      </c>
      <c r="O15" s="37">
        <f>IF((SUM('cf - Real Est'!$C$21:O$21)-SUM($C15:N$15))&gt;O13,O13,IF((SUM('cf - Real Est'!$C$21:O$21)-SUM($C15:N$15))&gt;=0,(SUM('cf - Real Est'!$C$21:O$21)-SUM($C15:N$15))*0.6,0))</f>
        <v>0</v>
      </c>
      <c r="P15" s="37">
        <f>IF((SUM('cf - Real Est'!$C$21:P$21)-SUM($C15:O$15))&gt;P13,P13,IF((SUM('cf - Real Est'!$C$21:P$21)-SUM($C15:O$15))&gt;=0,(SUM('cf - Real Est'!$C$21:P$21)-SUM($C15:O$15))*0.6,0))</f>
        <v>0</v>
      </c>
      <c r="Q15" s="37">
        <f>IF((SUM('cf - Real Est'!$C$21:Q$21)-SUM($C15:P$15))&gt;Q13,Q13,IF((SUM('cf - Real Est'!$C$21:Q$21)-SUM($C15:P$15))&gt;=0,(SUM('cf - Real Est'!$C$21:Q$21)-SUM($C15:P$15))*0.6,0))</f>
        <v>0</v>
      </c>
      <c r="R15" s="37">
        <f>IF((SUM('cf - Real Est'!$C$21:R$21)-SUM($C15:Q$15))&gt;R13,R13,IF((SUM('cf - Real Est'!$C$21:R$21)-SUM($C15:Q$15))&gt;=0,(SUM('cf - Real Est'!$C$21:R$21)-SUM($C15:Q$15))*0.6,0))</f>
        <v>0</v>
      </c>
      <c r="S15" s="37">
        <f>IF((SUM('cf - Real Est'!$C$21:S$21)-SUM($C15:R$15))&gt;S13,S13,IF((SUM('cf - Real Est'!$C$21:S$21)-SUM($C15:R$15))&gt;=0,(SUM('cf - Real Est'!$C$21:S$21)-SUM($C15:R$15))*0.6,0))</f>
        <v>0</v>
      </c>
      <c r="T15" s="37">
        <f>IF((SUM('cf - Real Est'!$C$21:T$21)-SUM($C15:S$15))&gt;T13,T13,IF((SUM('cf - Real Est'!$C$21:T$21)-SUM($C15:S$15))&gt;=0,(SUM('cf - Real Est'!$C$21:T$21)-SUM($C15:S$15))*0.6,0))</f>
        <v>0</v>
      </c>
      <c r="U15" s="37">
        <f>IF((SUM('cf - Real Est'!$C$21:U$21)-SUM($C15:T$15))&gt;U13,U13,IF((SUM('cf - Real Est'!$C$21:U$21)-SUM($C15:T$15))&gt;=0,(SUM('cf - Real Est'!$C$21:U$21)-SUM($C15:T$15))*0.6,0))</f>
        <v>0</v>
      </c>
      <c r="V15" s="37">
        <f>IF((SUM('cf - Real Est'!$C$21:V$21)-SUM($C15:U$15))&gt;V13,V13,IF((SUM('cf - Real Est'!$C$21:V$21)-SUM($C15:U$15))&gt;=0,(SUM('cf - Real Est'!$C$21:V$21)-SUM($C15:U$15))*0.6,0))</f>
        <v>0</v>
      </c>
    </row>
    <row r="16" spans="1:22" x14ac:dyDescent="0.25">
      <c r="A16" s="59" t="s">
        <v>35</v>
      </c>
      <c r="B16" t="s">
        <v>74</v>
      </c>
      <c r="C16" s="37">
        <f>C13+C14-C15</f>
        <v>1.1880000000000002</v>
      </c>
      <c r="D16" s="37">
        <f t="shared" ref="D16:V16" si="22">D13+D14-D15</f>
        <v>2.4235199999999999</v>
      </c>
      <c r="E16" s="37">
        <f t="shared" si="22"/>
        <v>3.0920372208</v>
      </c>
      <c r="F16" s="37">
        <f t="shared" si="22"/>
        <v>4.1459349571199997</v>
      </c>
      <c r="G16" s="37">
        <f t="shared" si="22"/>
        <v>5.6982562535347201</v>
      </c>
      <c r="H16" s="37">
        <f t="shared" si="22"/>
        <v>6.9371389252776963</v>
      </c>
      <c r="I16" s="37">
        <f t="shared" si="22"/>
        <v>6.3110619533282986</v>
      </c>
      <c r="J16" s="37">
        <f t="shared" si="22"/>
        <v>0</v>
      </c>
      <c r="K16" s="37">
        <f t="shared" si="22"/>
        <v>0</v>
      </c>
      <c r="L16" s="37">
        <f t="shared" si="22"/>
        <v>0</v>
      </c>
      <c r="M16" s="37">
        <f t="shared" si="22"/>
        <v>0</v>
      </c>
      <c r="N16" s="37">
        <f t="shared" si="22"/>
        <v>0</v>
      </c>
      <c r="O16" s="37">
        <f t="shared" si="22"/>
        <v>0</v>
      </c>
      <c r="P16" s="37">
        <f t="shared" si="22"/>
        <v>0</v>
      </c>
      <c r="Q16" s="37">
        <f t="shared" si="22"/>
        <v>0</v>
      </c>
      <c r="R16" s="37">
        <f t="shared" si="22"/>
        <v>0</v>
      </c>
      <c r="S16" s="37">
        <f t="shared" si="22"/>
        <v>0</v>
      </c>
      <c r="T16" s="37">
        <f t="shared" si="22"/>
        <v>0</v>
      </c>
      <c r="U16" s="37">
        <f t="shared" si="22"/>
        <v>0</v>
      </c>
      <c r="V16" s="37">
        <f t="shared" si="22"/>
        <v>0</v>
      </c>
    </row>
    <row r="17" spans="1:22" x14ac:dyDescent="0.25">
      <c r="A17" s="59" t="s">
        <v>36</v>
      </c>
      <c r="B17" t="s">
        <v>212</v>
      </c>
      <c r="C17" s="37">
        <f>(C13+C16)/2*'Data Sheet'!$D$100</f>
        <v>7.128000000000001E-2</v>
      </c>
      <c r="D17" s="37">
        <f>(D13+D16)/2*'Data Sheet'!$D$100</f>
        <v>0.2166912</v>
      </c>
      <c r="E17" s="37">
        <f>(E13+E16)/2*'Data Sheet'!$D$100</f>
        <v>0.33093343324799995</v>
      </c>
      <c r="F17" s="37">
        <f>(F13+F16)/2*'Data Sheet'!$D$100</f>
        <v>0.43427833067519994</v>
      </c>
      <c r="G17" s="37">
        <f>(G13+G16)/2*'Data Sheet'!$D$100</f>
        <v>0.59065147263928319</v>
      </c>
      <c r="H17" s="37">
        <f>(H13+H16)/2*'Data Sheet'!$D$100</f>
        <v>0.75812371072874496</v>
      </c>
      <c r="I17" s="37">
        <f>(I13+I16)/2*'Data Sheet'!$D$100</f>
        <v>0.79489205271635976</v>
      </c>
      <c r="J17" s="37">
        <f>(J13+J16)/2*'Data Sheet'!$D$100</f>
        <v>0.37866371719969788</v>
      </c>
      <c r="K17" s="37">
        <f>(K13+K16)/2*'Data Sheet'!$D$100</f>
        <v>0</v>
      </c>
      <c r="L17" s="37">
        <f>(L13+L16)/2*'Data Sheet'!$D$100</f>
        <v>0</v>
      </c>
      <c r="M17" s="37">
        <f>(M13+M16)/2*'Data Sheet'!$D$100</f>
        <v>0</v>
      </c>
      <c r="N17" s="37">
        <f>(N13+N16)/2*'Data Sheet'!$D$100</f>
        <v>0</v>
      </c>
      <c r="O17" s="37">
        <f>(O13+O16)/2*'Data Sheet'!$D$100</f>
        <v>0</v>
      </c>
      <c r="P17" s="37">
        <f>(P13+P16)/2*'Data Sheet'!$D$100</f>
        <v>0</v>
      </c>
      <c r="Q17" s="37">
        <f>(Q13+Q16)/2*'Data Sheet'!$D$100</f>
        <v>0</v>
      </c>
      <c r="R17" s="37">
        <f>(R13+R16)/2*'Data Sheet'!$D$100</f>
        <v>0</v>
      </c>
      <c r="S17" s="37">
        <f>(S13+S16)/2*'Data Sheet'!$D$100</f>
        <v>0</v>
      </c>
      <c r="T17" s="37">
        <f>(T13+T16)/2*'Data Sheet'!$D$100</f>
        <v>0</v>
      </c>
      <c r="U17" s="37">
        <f>(U13+U16)/2*'Data Sheet'!$D$100</f>
        <v>0</v>
      </c>
      <c r="V17" s="37">
        <f>(V13+V16)/2*'Data Sheet'!$D$100</f>
        <v>0</v>
      </c>
    </row>
    <row r="18" spans="1:22" x14ac:dyDescent="0.25">
      <c r="K18" s="63"/>
    </row>
    <row r="19" spans="1:22" ht="15.75" x14ac:dyDescent="0.25">
      <c r="A19" s="11">
        <v>2</v>
      </c>
      <c r="B19" s="25" t="str">
        <f>'Data Sheet'!B102</f>
        <v>Cost of any other funding source*</v>
      </c>
      <c r="C19" s="11"/>
      <c r="D19" s="11"/>
      <c r="E19" s="11"/>
      <c r="F19" s="11"/>
      <c r="G19" s="11"/>
      <c r="H19" s="11"/>
      <c r="I19" s="11"/>
      <c r="J19" s="11"/>
      <c r="K19" s="11"/>
      <c r="L19" s="11"/>
      <c r="M19" s="11"/>
      <c r="N19" s="11"/>
      <c r="O19" s="11"/>
      <c r="P19" s="11"/>
      <c r="Q19" s="11"/>
      <c r="R19" s="11"/>
      <c r="S19" s="11"/>
      <c r="T19" s="11"/>
      <c r="U19" s="11"/>
      <c r="V19" s="11"/>
    </row>
    <row r="20" spans="1:22" x14ac:dyDescent="0.25">
      <c r="B20" s="32" t="s">
        <v>213</v>
      </c>
    </row>
    <row r="21" spans="1:22" x14ac:dyDescent="0.25">
      <c r="A21" s="59" t="s">
        <v>4</v>
      </c>
      <c r="B21" t="s">
        <v>210</v>
      </c>
      <c r="C21" s="37">
        <v>0</v>
      </c>
      <c r="D21" s="37">
        <f>C24</f>
        <v>1.88968125</v>
      </c>
      <c r="E21" s="37">
        <f t="shared" ref="E21:V21" si="23">D24</f>
        <v>2.3568232499999997</v>
      </c>
      <c r="F21" s="37">
        <f t="shared" si="23"/>
        <v>2.7755517107999998</v>
      </c>
      <c r="G21" s="37">
        <f t="shared" si="23"/>
        <v>3.178139692752</v>
      </c>
      <c r="H21" s="37">
        <f t="shared" si="23"/>
        <v>3.38773330714944</v>
      </c>
      <c r="I21" s="37">
        <f t="shared" si="23"/>
        <v>3.38773330714944</v>
      </c>
      <c r="J21" s="37">
        <f t="shared" si="23"/>
        <v>3.38773330714944</v>
      </c>
      <c r="K21" s="37">
        <f t="shared" si="23"/>
        <v>3.38773330714944</v>
      </c>
      <c r="L21" s="37">
        <f t="shared" si="23"/>
        <v>3.38773330714944</v>
      </c>
      <c r="M21" s="37">
        <f t="shared" si="23"/>
        <v>3.38773330714944</v>
      </c>
      <c r="N21" s="37">
        <f t="shared" si="23"/>
        <v>3.38773330714944</v>
      </c>
      <c r="O21" s="37">
        <f t="shared" si="23"/>
        <v>3.38773330714944</v>
      </c>
      <c r="P21" s="37">
        <f t="shared" si="23"/>
        <v>3.38773330714944</v>
      </c>
      <c r="Q21" s="37">
        <f t="shared" si="23"/>
        <v>3.38773330714944</v>
      </c>
      <c r="R21" s="37">
        <f t="shared" si="23"/>
        <v>3.38773330714944</v>
      </c>
      <c r="S21" s="37">
        <f t="shared" si="23"/>
        <v>3.38773330714944</v>
      </c>
      <c r="T21" s="37">
        <f t="shared" si="23"/>
        <v>3.38773330714944</v>
      </c>
      <c r="U21" s="37">
        <f t="shared" si="23"/>
        <v>3.38773330714944</v>
      </c>
      <c r="V21" s="37">
        <f t="shared" si="23"/>
        <v>3.38773330714944</v>
      </c>
    </row>
    <row r="22" spans="1:22" x14ac:dyDescent="0.25">
      <c r="A22" s="59" t="s">
        <v>7</v>
      </c>
      <c r="B22" t="s">
        <v>72</v>
      </c>
      <c r="C22" s="37">
        <f>'Data Sheet'!$D$106*'cf - Infra'!C$10</f>
        <v>1.88968125</v>
      </c>
      <c r="D22" s="37">
        <f>'Data Sheet'!$D$106*'cf - Infra'!D$10</f>
        <v>0.46714199999999995</v>
      </c>
      <c r="E22" s="37">
        <f>'Data Sheet'!$D$106*'cf - Infra'!E$10</f>
        <v>0.41872846079999998</v>
      </c>
      <c r="F22" s="37">
        <f>'Data Sheet'!$D$106*'cf - Infra'!F$10</f>
        <v>0.40258798195200002</v>
      </c>
      <c r="G22" s="37">
        <f>'Data Sheet'!$D$106*'cf - Infra'!G$10</f>
        <v>0.20959361439744004</v>
      </c>
      <c r="H22" s="37">
        <f>'Data Sheet'!$D$106*'cf - Infra'!H$10</f>
        <v>0</v>
      </c>
      <c r="I22" s="37">
        <f>'Data Sheet'!$D$106*'cf - Infra'!I$10</f>
        <v>0</v>
      </c>
      <c r="J22" s="37">
        <f>'Data Sheet'!$D$106*'cf - Infra'!J$10</f>
        <v>0</v>
      </c>
      <c r="K22" s="37">
        <f>'Data Sheet'!$D$106*'cf - Infra'!K$10</f>
        <v>0</v>
      </c>
      <c r="L22" s="37">
        <f>'Data Sheet'!$D$106*'cf - Infra'!L$10</f>
        <v>0</v>
      </c>
      <c r="M22" s="37">
        <f>'Data Sheet'!$D$106*'cf - Infra'!M$10</f>
        <v>0</v>
      </c>
      <c r="N22" s="37">
        <f>'Data Sheet'!$D$106*'cf - Infra'!N$10</f>
        <v>0</v>
      </c>
      <c r="O22" s="37">
        <f>'Data Sheet'!$D$106*'cf - Infra'!O$10</f>
        <v>0</v>
      </c>
      <c r="P22" s="37">
        <f>'Data Sheet'!$D$106*'cf - Infra'!P$10</f>
        <v>0</v>
      </c>
      <c r="Q22" s="37">
        <f>'Data Sheet'!$D$106*'cf - Infra'!Q$10</f>
        <v>0</v>
      </c>
      <c r="R22" s="37">
        <f>'Data Sheet'!$D$106*'cf - Infra'!R$10</f>
        <v>0</v>
      </c>
      <c r="S22" s="37">
        <f>'Data Sheet'!$D$106*'cf - Infra'!S$10</f>
        <v>0</v>
      </c>
      <c r="T22" s="37">
        <f>'Data Sheet'!$D$106*'cf - Infra'!T$10</f>
        <v>0</v>
      </c>
      <c r="U22" s="37">
        <f>'Data Sheet'!$D$106*'cf - Infra'!U$10</f>
        <v>0</v>
      </c>
      <c r="V22" s="37">
        <f>'Data Sheet'!$D$106*'cf - Infra'!V$10</f>
        <v>0</v>
      </c>
    </row>
    <row r="23" spans="1:22" x14ac:dyDescent="0.25">
      <c r="A23" s="59" t="s">
        <v>34</v>
      </c>
      <c r="B23" t="s">
        <v>211</v>
      </c>
      <c r="C23" s="37">
        <f>IF('cf - Infra'!C$21&gt;=0,'cf - Infra'!C$21*0.6,0)</f>
        <v>0</v>
      </c>
      <c r="D23" s="37">
        <f>IF((SUM('cf - Infra'!$C$21:D$21)-SUM($C$23:C23))&gt;D21,D21,IF((SUM('cf - Infra'!$C$21:D$21)-SUM($C$23:C23))&gt;=0,(SUM('cf - Infra'!$C$21:D$21)-SUM($C$23:C23))*0.6,0))</f>
        <v>0</v>
      </c>
      <c r="E23" s="37">
        <f>IF((SUM('cf - Infra'!$C$21:E$21)-SUM($C$23:D23))&gt;E21,E21,IF((SUM('cf - Infra'!$C$21:E$21)-SUM($C$23:D23))&gt;=0,(SUM('cf - Infra'!$C$21:E$21)-SUM($C$23:D23))*0.6,0))</f>
        <v>0</v>
      </c>
      <c r="F23" s="37">
        <f>IF((SUM('cf - Infra'!$C$21:F$21)-SUM($C$23:E23))&gt;F21,F21,IF((SUM('cf - Infra'!$C$21:F$21)-SUM($C$23:E23))&gt;=0,(SUM('cf - Infra'!$C$21:F$21)-SUM($C$23:E23))*0.6,0))</f>
        <v>0</v>
      </c>
      <c r="G23" s="37">
        <f>IF((SUM('cf - Infra'!$C$21:G$21)-SUM($C$23:F23))&gt;G21,G21,IF((SUM('cf - Infra'!$C$21:G$21)-SUM($C$23:F23))&gt;=0,(SUM('cf - Infra'!$C$21:G$21)-SUM($C$23:F23))*0.6,0))</f>
        <v>0</v>
      </c>
      <c r="H23" s="37">
        <f>IF((SUM('cf - Infra'!$C$21:H$21)-SUM($C$23:G23))&gt;H21,H21,IF((SUM('cf - Infra'!$C$21:H$21)-SUM($C$23:G23))&gt;=0,(SUM('cf - Infra'!$C$21:H$21)-SUM($C$23:G23))*0.6,0))</f>
        <v>0</v>
      </c>
      <c r="I23" s="37">
        <f>IF((SUM('cf - Infra'!$C$21:I$21)-SUM($C$23:H23))&gt;I21,I21,IF((SUM('cf - Infra'!$C$21:I$21)-SUM($C$23:H23))&gt;=0,(SUM('cf - Infra'!$C$21:I$21)-SUM($C$23:H23))*0.6,0))</f>
        <v>0</v>
      </c>
      <c r="J23" s="37">
        <f>IF((SUM('cf - Infra'!$C$21:J$21)-SUM($C$23:I23))&gt;J21,J21,IF((SUM('cf - Infra'!$C$21:J$21)-SUM($C$23:I23))&gt;=0,(SUM('cf - Infra'!$C$21:J$21)-SUM($C$23:I23))*0.6,0))</f>
        <v>0</v>
      </c>
      <c r="K23" s="37">
        <f>IF((SUM('cf - Infra'!$C$21:K$21)-SUM($C$23:J23))&gt;K21,K21,IF((SUM('cf - Infra'!$C$21:K$21)-SUM($C$23:J23))&gt;=0,(SUM('cf - Infra'!$C$21:K$21)-SUM($C$23:J23))*0.6,0))</f>
        <v>0</v>
      </c>
      <c r="L23" s="37">
        <f>IF((SUM('cf - Infra'!$C$21:L$21)-SUM($C$23:K23))&gt;L21,L21,IF((SUM('cf - Infra'!$C$21:L$21)-SUM($C$23:K23))&gt;=0,(SUM('cf - Infra'!$C$21:L$21)-SUM($C$23:K23))*0.6,0))</f>
        <v>0</v>
      </c>
      <c r="M23" s="37">
        <f>IF((SUM('cf - Infra'!$C$21:M$21)-SUM($C$23:L23))&gt;M21,M21,IF((SUM('cf - Infra'!$C$21:M$21)-SUM($C$23:L23))&gt;=0,(SUM('cf - Infra'!$C$21:M$21)-SUM($C$23:L23))*0.6,0))</f>
        <v>0</v>
      </c>
      <c r="N23" s="37">
        <f>IF((SUM('cf - Infra'!$C$21:N$21)-SUM($C$23:M23))&gt;N21,N21,IF((SUM('cf - Infra'!$C$21:N$21)-SUM($C$23:M23))&gt;=0,(SUM('cf - Infra'!$C$21:N$21)-SUM($C$23:M23))*0.6,0))</f>
        <v>0</v>
      </c>
      <c r="O23" s="37">
        <f>IF((SUM('cf - Infra'!$C$21:O$21)-SUM($C$23:N23))&gt;O21,O21,IF((SUM('cf - Infra'!$C$21:O$21)-SUM($C$23:N23))&gt;=0,(SUM('cf - Infra'!$C$21:O$21)-SUM($C$23:N23))*0.6,0))</f>
        <v>0</v>
      </c>
      <c r="P23" s="37">
        <f>IF((SUM('cf - Infra'!$C$21:P$21)-SUM($C$23:O23))&gt;P21,P21,IF((SUM('cf - Infra'!$C$21:P$21)-SUM($C$23:O23))&gt;=0,(SUM('cf - Infra'!$C$21:P$21)-SUM($C$23:O23))*0.6,0))</f>
        <v>0</v>
      </c>
      <c r="Q23" s="37">
        <f>IF((SUM('cf - Infra'!$C$21:Q$21)-SUM($C$23:P23))&gt;Q21,Q21,IF((SUM('cf - Infra'!$C$21:Q$21)-SUM($C$23:P23))&gt;=0,(SUM('cf - Infra'!$C$21:Q$21)-SUM($C$23:P23))*0.6,0))</f>
        <v>0</v>
      </c>
      <c r="R23" s="37">
        <f>IF((SUM('cf - Infra'!$C$21:R$21)-SUM($C$23:Q23))&gt;R21,R21,IF((SUM('cf - Infra'!$C$21:R$21)-SUM($C$23:Q23))&gt;=0,(SUM('cf - Infra'!$C$21:R$21)-SUM($C$23:Q23))*0.6,0))</f>
        <v>0</v>
      </c>
      <c r="S23" s="37">
        <f>IF((SUM('cf - Infra'!$C$21:S$21)-SUM($C$23:R23))&gt;S21,S21,IF((SUM('cf - Infra'!$C$21:S$21)-SUM($C$23:R23))&gt;=0,(SUM('cf - Infra'!$C$21:S$21)-SUM($C$23:R23))*0.6,0))</f>
        <v>0</v>
      </c>
      <c r="T23" s="37">
        <f>IF((SUM('cf - Infra'!$C$21:T$21)-SUM($C$23:S23))&gt;T21,T21,IF((SUM('cf - Infra'!$C$21:T$21)-SUM($C$23:S23))&gt;=0,(SUM('cf - Infra'!$C$21:T$21)-SUM($C$23:S23))*0.6,0))</f>
        <v>0</v>
      </c>
      <c r="U23" s="37">
        <f>IF((SUM('cf - Infra'!$C$21:U$21)-SUM($C$23:T23))&gt;U21,U21,IF((SUM('cf - Infra'!$C$21:U$21)-SUM($C$23:T23))&gt;=0,(SUM('cf - Infra'!$C$21:U$21)-SUM($C$23:T23))*0.6,0))</f>
        <v>0</v>
      </c>
      <c r="V23" s="37">
        <f>IF((SUM('cf - Infra'!$C$21:V$21)-SUM($C$23:U23))&gt;V21,V21,IF((SUM('cf - Infra'!$C$21:V$21)-SUM($C$23:U23))&gt;=0,(SUM('cf - Infra'!$C$21:V$21)-SUM($C$23:U23))*0.6,0))</f>
        <v>0</v>
      </c>
    </row>
    <row r="24" spans="1:22" x14ac:dyDescent="0.25">
      <c r="A24" s="59" t="s">
        <v>35</v>
      </c>
      <c r="B24" t="s">
        <v>74</v>
      </c>
      <c r="C24" s="37">
        <f>C21+C22-C23</f>
        <v>1.88968125</v>
      </c>
      <c r="D24" s="37">
        <f t="shared" ref="D24" si="24">D21+D22-D23</f>
        <v>2.3568232499999997</v>
      </c>
      <c r="E24" s="37">
        <f t="shared" ref="E24" si="25">E21+E22-E23</f>
        <v>2.7755517107999998</v>
      </c>
      <c r="F24" s="37">
        <f t="shared" ref="F24" si="26">F21+F22-F23</f>
        <v>3.178139692752</v>
      </c>
      <c r="G24" s="37">
        <f t="shared" ref="G24" si="27">G21+G22-G23</f>
        <v>3.38773330714944</v>
      </c>
      <c r="H24" s="37">
        <f t="shared" ref="H24" si="28">H21+H22-H23</f>
        <v>3.38773330714944</v>
      </c>
      <c r="I24" s="37">
        <f t="shared" ref="I24" si="29">I21+I22-I23</f>
        <v>3.38773330714944</v>
      </c>
      <c r="J24" s="37">
        <f t="shared" ref="J24" si="30">J21+J22-J23</f>
        <v>3.38773330714944</v>
      </c>
      <c r="K24" s="37">
        <f t="shared" ref="K24" si="31">K21+K22-K23</f>
        <v>3.38773330714944</v>
      </c>
      <c r="L24" s="37">
        <f t="shared" ref="L24" si="32">L21+L22-L23</f>
        <v>3.38773330714944</v>
      </c>
      <c r="M24" s="37">
        <f t="shared" ref="M24" si="33">M21+M22-M23</f>
        <v>3.38773330714944</v>
      </c>
      <c r="N24" s="37">
        <f t="shared" ref="N24" si="34">N21+N22-N23</f>
        <v>3.38773330714944</v>
      </c>
      <c r="O24" s="37">
        <f t="shared" ref="O24" si="35">O21+O22-O23</f>
        <v>3.38773330714944</v>
      </c>
      <c r="P24" s="37">
        <f t="shared" ref="P24" si="36">P21+P22-P23</f>
        <v>3.38773330714944</v>
      </c>
      <c r="Q24" s="37">
        <f t="shared" ref="Q24" si="37">Q21+Q22-Q23</f>
        <v>3.38773330714944</v>
      </c>
      <c r="R24" s="37">
        <f t="shared" ref="R24" si="38">R21+R22-R23</f>
        <v>3.38773330714944</v>
      </c>
      <c r="S24" s="37">
        <f t="shared" ref="S24" si="39">S21+S22-S23</f>
        <v>3.38773330714944</v>
      </c>
      <c r="T24" s="37">
        <f t="shared" ref="T24" si="40">T21+T22-T23</f>
        <v>3.38773330714944</v>
      </c>
      <c r="U24" s="37">
        <f t="shared" ref="U24" si="41">U21+U22-U23</f>
        <v>3.38773330714944</v>
      </c>
      <c r="V24" s="37">
        <f t="shared" ref="V24" si="42">V21+V22-V23</f>
        <v>3.38773330714944</v>
      </c>
    </row>
    <row r="25" spans="1:22" x14ac:dyDescent="0.25">
      <c r="A25" s="59" t="s">
        <v>36</v>
      </c>
      <c r="B25" t="s">
        <v>212</v>
      </c>
      <c r="C25" s="37">
        <f>(C21+C24)/2*'Data Sheet'!$D$102</f>
        <v>7.0863046875000002E-2</v>
      </c>
      <c r="D25" s="37">
        <f>(D21+D24)/2*'Data Sheet'!$D$102</f>
        <v>0.15924391874999996</v>
      </c>
      <c r="E25" s="37">
        <f>(E21+E24)/2*'Data Sheet'!$D$102</f>
        <v>0.19246406102999999</v>
      </c>
      <c r="F25" s="37">
        <f>(F21+F24)/2*'Data Sheet'!$D$102</f>
        <v>0.22326342763319998</v>
      </c>
      <c r="G25" s="37">
        <f>(G21+G24)/2*'Data Sheet'!$D$102</f>
        <v>0.24622023749630401</v>
      </c>
      <c r="H25" s="37">
        <f>(H21+H24)/2*'Data Sheet'!$D$102</f>
        <v>0.25407999803620801</v>
      </c>
      <c r="I25" s="37">
        <f>(I21+I24)/2*'Data Sheet'!$D$102</f>
        <v>0.25407999803620801</v>
      </c>
      <c r="J25" s="37">
        <f>(J21+J24)/2*'Data Sheet'!$D$102</f>
        <v>0.25407999803620801</v>
      </c>
      <c r="K25" s="37">
        <f>(K21+K24)/2*'Data Sheet'!$D$102</f>
        <v>0.25407999803620801</v>
      </c>
      <c r="L25" s="37">
        <f>(L21+L24)/2*'Data Sheet'!$D$102</f>
        <v>0.25407999803620801</v>
      </c>
      <c r="M25" s="37">
        <f>(M21+M24)/2*'Data Sheet'!$D$102</f>
        <v>0.25407999803620801</v>
      </c>
      <c r="N25" s="37">
        <f>(N21+N24)/2*'Data Sheet'!$D$102</f>
        <v>0.25407999803620801</v>
      </c>
      <c r="O25" s="37">
        <f>(O21+O24)/2*'Data Sheet'!$D$102</f>
        <v>0.25407999803620801</v>
      </c>
      <c r="P25" s="37">
        <f>(P21+P24)/2*'Data Sheet'!$D$102</f>
        <v>0.25407999803620801</v>
      </c>
      <c r="Q25" s="37">
        <f>(Q21+Q24)/2*'Data Sheet'!$D$102</f>
        <v>0.25407999803620801</v>
      </c>
      <c r="R25" s="37">
        <f>(R21+R24)/2*'Data Sheet'!$D$102</f>
        <v>0.25407999803620801</v>
      </c>
      <c r="S25" s="37">
        <f>(S21+S24)/2*'Data Sheet'!$D$102</f>
        <v>0.25407999803620801</v>
      </c>
      <c r="T25" s="37">
        <f>(T21+T24)/2*'Data Sheet'!$D$102</f>
        <v>0.25407999803620801</v>
      </c>
      <c r="U25" s="37">
        <f>(U21+U24)/2*'Data Sheet'!$D$102</f>
        <v>0.25407999803620801</v>
      </c>
      <c r="V25" s="37">
        <f>(V21+V24)/2*'Data Sheet'!$D$102</f>
        <v>0.25407999803620801</v>
      </c>
    </row>
    <row r="26" spans="1:22" x14ac:dyDescent="0.25">
      <c r="A26" s="59"/>
      <c r="C26" s="61"/>
      <c r="D26" s="61"/>
      <c r="E26" s="61"/>
      <c r="F26" s="61"/>
      <c r="G26" s="61"/>
      <c r="H26" s="61"/>
      <c r="I26" s="61"/>
      <c r="J26" s="61"/>
      <c r="K26" s="61"/>
      <c r="L26" s="61"/>
      <c r="M26" s="61"/>
      <c r="N26" s="61"/>
      <c r="O26" s="61"/>
      <c r="P26" s="61"/>
      <c r="Q26" s="61"/>
      <c r="R26" s="61"/>
      <c r="S26" s="61"/>
      <c r="T26" s="61"/>
      <c r="U26" s="61"/>
      <c r="V26" s="61"/>
    </row>
    <row r="27" spans="1:22" x14ac:dyDescent="0.25">
      <c r="A27" s="59"/>
      <c r="B27" t="s">
        <v>214</v>
      </c>
      <c r="C27" s="61"/>
      <c r="D27" s="61"/>
      <c r="E27" s="61"/>
      <c r="F27" s="61"/>
      <c r="G27" s="61"/>
      <c r="H27" s="61"/>
      <c r="I27" s="61"/>
      <c r="J27" s="61"/>
      <c r="K27" s="61"/>
      <c r="L27" s="61"/>
      <c r="M27" s="61"/>
      <c r="N27" s="61"/>
      <c r="O27" s="61"/>
      <c r="P27" s="61"/>
      <c r="Q27" s="61"/>
      <c r="R27" s="61"/>
      <c r="S27" s="61"/>
      <c r="T27" s="61"/>
      <c r="U27" s="61"/>
      <c r="V27" s="61"/>
    </row>
    <row r="28" spans="1:22" x14ac:dyDescent="0.25">
      <c r="A28" s="59" t="s">
        <v>4</v>
      </c>
      <c r="B28" t="s">
        <v>210</v>
      </c>
      <c r="C28" s="37">
        <v>0</v>
      </c>
      <c r="D28" s="37">
        <f>C31</f>
        <v>0.59400000000000008</v>
      </c>
      <c r="E28" s="37">
        <f t="shared" ref="E28:V28" si="43">D31</f>
        <v>1.2117599999999999</v>
      </c>
      <c r="F28" s="37">
        <f t="shared" si="43"/>
        <v>1.5460186104</v>
      </c>
      <c r="G28" s="37">
        <f t="shared" si="43"/>
        <v>2.0729674785599999</v>
      </c>
      <c r="H28" s="37">
        <f t="shared" si="43"/>
        <v>2.84912812676736</v>
      </c>
      <c r="I28" s="37">
        <f t="shared" si="43"/>
        <v>3.4685694626388481</v>
      </c>
      <c r="J28" s="37">
        <f t="shared" si="43"/>
        <v>2.8424924906894509</v>
      </c>
      <c r="K28" s="37">
        <f t="shared" si="43"/>
        <v>0</v>
      </c>
      <c r="L28" s="37">
        <f t="shared" si="43"/>
        <v>0</v>
      </c>
      <c r="M28" s="37">
        <f t="shared" si="43"/>
        <v>0</v>
      </c>
      <c r="N28" s="37">
        <f t="shared" si="43"/>
        <v>0</v>
      </c>
      <c r="O28" s="37">
        <f t="shared" si="43"/>
        <v>0</v>
      </c>
      <c r="P28" s="37">
        <f t="shared" si="43"/>
        <v>0</v>
      </c>
      <c r="Q28" s="37">
        <f t="shared" si="43"/>
        <v>0</v>
      </c>
      <c r="R28" s="37">
        <f t="shared" si="43"/>
        <v>0</v>
      </c>
      <c r="S28" s="37">
        <f t="shared" si="43"/>
        <v>0</v>
      </c>
      <c r="T28" s="37">
        <f t="shared" si="43"/>
        <v>0</v>
      </c>
      <c r="U28" s="37">
        <f t="shared" si="43"/>
        <v>0</v>
      </c>
      <c r="V28" s="37">
        <f t="shared" si="43"/>
        <v>0</v>
      </c>
    </row>
    <row r="29" spans="1:22" x14ac:dyDescent="0.25">
      <c r="A29" s="59" t="s">
        <v>7</v>
      </c>
      <c r="B29" t="s">
        <v>72</v>
      </c>
      <c r="C29" s="37">
        <f>'Data Sheet'!$D$106*'cf - Real Est'!C$10</f>
        <v>0.59400000000000008</v>
      </c>
      <c r="D29" s="37">
        <f>'Data Sheet'!$D$106*'cf - Real Est'!D$10</f>
        <v>0.61775999999999998</v>
      </c>
      <c r="E29" s="37">
        <f>'Data Sheet'!$D$106*'cf - Real Est'!E$10</f>
        <v>0.33425861039999999</v>
      </c>
      <c r="F29" s="37">
        <f>'Data Sheet'!$D$106*'cf - Real Est'!F$10</f>
        <v>0.52694886816000008</v>
      </c>
      <c r="G29" s="37">
        <f>'Data Sheet'!$D$106*'cf - Real Est'!G$10</f>
        <v>0.77616064820736008</v>
      </c>
      <c r="H29" s="37">
        <f>'Data Sheet'!$D$106*'cf - Real Est'!H$10</f>
        <v>0.61944133587148809</v>
      </c>
      <c r="I29" s="37">
        <f>'Data Sheet'!$D$106*'cf - Real Est'!I$10</f>
        <v>0</v>
      </c>
      <c r="J29" s="37">
        <f>'Data Sheet'!$D$106*'cf - Real Est'!J$10</f>
        <v>0</v>
      </c>
      <c r="K29" s="37">
        <f>'Data Sheet'!$D$106*'cf - Real Est'!K$10</f>
        <v>0</v>
      </c>
      <c r="L29" s="37">
        <f>'Data Sheet'!$D$106*'cf - Real Est'!L$10</f>
        <v>0</v>
      </c>
      <c r="M29" s="37">
        <f>'Data Sheet'!$D$106*'cf - Real Est'!M$10</f>
        <v>0</v>
      </c>
      <c r="N29" s="37">
        <f>'Data Sheet'!$D$106*'cf - Real Est'!N$10</f>
        <v>0</v>
      </c>
      <c r="O29" s="37">
        <f>'Data Sheet'!$D$106*'cf - Real Est'!O$10</f>
        <v>0</v>
      </c>
      <c r="P29" s="37">
        <f>'Data Sheet'!$D$106*'cf - Real Est'!P$10</f>
        <v>0</v>
      </c>
      <c r="Q29" s="37">
        <f>'Data Sheet'!$D$106*'cf - Real Est'!Q$10</f>
        <v>0</v>
      </c>
      <c r="R29" s="37">
        <f>'Data Sheet'!$D$106*'cf - Real Est'!R$10</f>
        <v>0</v>
      </c>
      <c r="S29" s="37">
        <f>'Data Sheet'!$D$106*'cf - Real Est'!S$10</f>
        <v>0</v>
      </c>
      <c r="T29" s="37">
        <f>'Data Sheet'!$D$106*'cf - Real Est'!T$10</f>
        <v>0</v>
      </c>
      <c r="U29" s="37">
        <f>'Data Sheet'!$D$106*'cf - Real Est'!U$10</f>
        <v>0</v>
      </c>
      <c r="V29" s="37">
        <f>'Data Sheet'!$D$106*'cf - Real Est'!V$10</f>
        <v>0</v>
      </c>
    </row>
    <row r="30" spans="1:22" x14ac:dyDescent="0.25">
      <c r="A30" s="59" t="s">
        <v>34</v>
      </c>
      <c r="B30" t="s">
        <v>211</v>
      </c>
      <c r="C30" s="37">
        <f>IF('cf - Real Est'!C$21&gt;=0,'cf - Real Est'!C$21*0.6,0)</f>
        <v>0</v>
      </c>
      <c r="D30" s="37">
        <f>IF((SUM('cf - Real Est'!$C$21:D$21)-SUM($C$30:C30))&gt;D28,D28,IF((SUM('cf - Real Est'!$C$21:D$21)-SUM($C$30:C30))&gt;=0,(SUM('cf - Real Est'!$C$21:D$21)-SUM($C$30:C30))*0.6,0))</f>
        <v>0</v>
      </c>
      <c r="E30" s="37">
        <f>IF((SUM('cf - Real Est'!$C$21:E$21)-SUM($C$30:D30))&gt;E28,E28,IF((SUM('cf - Real Est'!$C$21:E$21)-SUM($C$30:D30))&gt;=0,(SUM('cf - Real Est'!$C$21:E$21)-SUM($C$30:D30))*0.6,0))</f>
        <v>0</v>
      </c>
      <c r="F30" s="37">
        <f>IF((SUM('cf - Real Est'!$C$21:F$21)-SUM($C$30:E30))&gt;F28,F28,IF((SUM('cf - Real Est'!$C$21:F$21)-SUM($C$30:E30))&gt;=0,(SUM('cf - Real Est'!$C$21:F$21)-SUM($C$30:E30))*0.6,0))</f>
        <v>0</v>
      </c>
      <c r="G30" s="37">
        <f>IF((SUM('cf - Real Est'!$C$21:G$21)-SUM($C$30:F30))&gt;G28,G28,IF((SUM('cf - Real Est'!$C$21:G$21)-SUM($C$30:F30))&gt;=0,(SUM('cf - Real Est'!$C$21:G$21)-SUM($C$30:F30))*0.6,0))</f>
        <v>0</v>
      </c>
      <c r="H30" s="37">
        <f>IF((SUM('cf - Real Est'!$C$21:H$21)-SUM($C$30:G30))&gt;H28,H28,IF((SUM('cf - Real Est'!$C$21:H$21)-SUM($C$30:G30))&gt;=0,(SUM('cf - Real Est'!$C$21:H$21)-SUM($C$30:G30))*0.6,0))</f>
        <v>0</v>
      </c>
      <c r="I30" s="37">
        <f>IF((SUM('cf - Real Est'!$C$21:I$21)-SUM($C$30:H30))&gt;I28,I28,IF((SUM('cf - Real Est'!$C$21:I$21)-SUM($C$30:H30))&gt;=0,(SUM('cf - Real Est'!$C$21:I$21)-SUM($C$30:H30))*0.6,0))</f>
        <v>0.62607697194939749</v>
      </c>
      <c r="J30" s="37">
        <f>IF((SUM('cf - Real Est'!$C$21:J$21)-SUM($C$30:I30))&gt;J28,J28,IF((SUM('cf - Real Est'!$C$21:J$21)-SUM($C$30:I30))&gt;=0,(SUM('cf - Real Est'!$C$21:J$21)-SUM($C$30:I30))*0.6,0))</f>
        <v>2.8424924906894509</v>
      </c>
      <c r="K30" s="37">
        <f>IF((SUM('cf - Real Est'!$C$21:K$21)-SUM($C$30:J30))&gt;K28,K28,IF((SUM('cf - Real Est'!$C$21:K$21)-SUM($C$30:J30))&gt;=0,(SUM('cf - Real Est'!$C$21:K$21)-SUM($C$30:J30))*0.6,0))</f>
        <v>0</v>
      </c>
      <c r="L30" s="37">
        <f>IF((SUM('cf - Real Est'!$C$21:L$21)-SUM($C$30:K30))&gt;L28,L28,IF((SUM('cf - Real Est'!$C$21:L$21)-SUM($C$30:K30))&gt;=0,(SUM('cf - Real Est'!$C$21:L$21)-SUM($C$30:K30))*0.6,0))</f>
        <v>0</v>
      </c>
      <c r="M30" s="37">
        <f>IF((SUM('cf - Real Est'!$C$21:M$21)-SUM($C$30:L30))&gt;M28,M28,IF((SUM('cf - Real Est'!$C$21:M$21)-SUM($C$30:L30))&gt;=0,(SUM('cf - Real Est'!$C$21:M$21)-SUM($C$30:L30))*0.6,0))</f>
        <v>0</v>
      </c>
      <c r="N30" s="37">
        <f>IF((SUM('cf - Real Est'!$C$21:N$21)-SUM($C$30:M30))&gt;N28,N28,IF((SUM('cf - Real Est'!$C$21:N$21)-SUM($C$30:M30))&gt;=0,(SUM('cf - Real Est'!$C$21:N$21)-SUM($C$30:M30))*0.6,0))</f>
        <v>0</v>
      </c>
      <c r="O30" s="37">
        <f>IF((SUM('cf - Real Est'!$C$21:O$21)-SUM($C$30:N30))&gt;O28,O28,IF((SUM('cf - Real Est'!$C$21:O$21)-SUM($C$30:N30))&gt;=0,(SUM('cf - Real Est'!$C$21:O$21)-SUM($C$30:N30))*0.6,0))</f>
        <v>0</v>
      </c>
      <c r="P30" s="37">
        <f>IF((SUM('cf - Real Est'!$C$21:P$21)-SUM($C$30:O30))&gt;P28,P28,IF((SUM('cf - Real Est'!$C$21:P$21)-SUM($C$30:O30))&gt;=0,(SUM('cf - Real Est'!$C$21:P$21)-SUM($C$30:O30))*0.6,0))</f>
        <v>0</v>
      </c>
      <c r="Q30" s="37">
        <f>IF((SUM('cf - Real Est'!$C$21:Q$21)-SUM($C$30:P30))&gt;Q28,Q28,IF((SUM('cf - Real Est'!$C$21:Q$21)-SUM($C$30:P30))&gt;=0,(SUM('cf - Real Est'!$C$21:Q$21)-SUM($C$30:P30))*0.6,0))</f>
        <v>0</v>
      </c>
      <c r="R30" s="37">
        <f>IF((SUM('cf - Real Est'!$C$21:R$21)-SUM($C$30:Q30))&gt;R28,R28,IF((SUM('cf - Real Est'!$C$21:R$21)-SUM($C$30:Q30))&gt;=0,(SUM('cf - Real Est'!$C$21:R$21)-SUM($C$30:Q30))*0.6,0))</f>
        <v>0</v>
      </c>
      <c r="S30" s="37">
        <f>IF((SUM('cf - Real Est'!$C$21:S$21)-SUM($C$30:R30))&gt;S28,S28,IF((SUM('cf - Real Est'!$C$21:S$21)-SUM($C$30:R30))&gt;=0,(SUM('cf - Real Est'!$C$21:S$21)-SUM($C$30:R30))*0.6,0))</f>
        <v>0</v>
      </c>
      <c r="T30" s="37">
        <f>IF((SUM('cf - Real Est'!$C$21:T$21)-SUM($C$30:S30))&gt;T28,T28,IF((SUM('cf - Real Est'!$C$21:T$21)-SUM($C$30:S30))&gt;=0,(SUM('cf - Real Est'!$C$21:T$21)-SUM($C$30:S30))*0.6,0))</f>
        <v>0</v>
      </c>
      <c r="U30" s="37">
        <f>IF((SUM('cf - Real Est'!$C$21:U$21)-SUM($C$30:T30))&gt;U28,U28,IF((SUM('cf - Real Est'!$C$21:U$21)-SUM($C$30:T30))&gt;=0,(SUM('cf - Real Est'!$C$21:U$21)-SUM($C$30:T30))*0.6,0))</f>
        <v>0</v>
      </c>
      <c r="V30" s="37">
        <f>IF((SUM('cf - Real Est'!$C$21:V$21)-SUM($C$30:U30))&gt;V28,V28,IF((SUM('cf - Real Est'!$C$21:V$21)-SUM($C$30:U30))&gt;=0,(SUM('cf - Real Est'!$C$21:V$21)-SUM($C$30:U30))*0.6,0))</f>
        <v>0</v>
      </c>
    </row>
    <row r="31" spans="1:22" x14ac:dyDescent="0.25">
      <c r="A31" s="59" t="s">
        <v>35</v>
      </c>
      <c r="B31" t="s">
        <v>74</v>
      </c>
      <c r="C31" s="37">
        <f>C28+C29-C30</f>
        <v>0.59400000000000008</v>
      </c>
      <c r="D31" s="37">
        <f t="shared" ref="D31" si="44">D28+D29-D30</f>
        <v>1.2117599999999999</v>
      </c>
      <c r="E31" s="37">
        <f t="shared" ref="E31" si="45">E28+E29-E30</f>
        <v>1.5460186104</v>
      </c>
      <c r="F31" s="37">
        <f t="shared" ref="F31" si="46">F28+F29-F30</f>
        <v>2.0729674785599999</v>
      </c>
      <c r="G31" s="37">
        <f t="shared" ref="G31" si="47">G28+G29-G30</f>
        <v>2.84912812676736</v>
      </c>
      <c r="H31" s="37">
        <f t="shared" ref="H31" si="48">H28+H29-H30</f>
        <v>3.4685694626388481</v>
      </c>
      <c r="I31" s="37">
        <f t="shared" ref="I31" si="49">I28+I29-I30</f>
        <v>2.8424924906894509</v>
      </c>
      <c r="J31" s="37">
        <f t="shared" ref="J31" si="50">J28+J29-J30</f>
        <v>0</v>
      </c>
      <c r="K31" s="37">
        <f t="shared" ref="K31" si="51">K28+K29-K30</f>
        <v>0</v>
      </c>
      <c r="L31" s="37">
        <f t="shared" ref="L31" si="52">L28+L29-L30</f>
        <v>0</v>
      </c>
      <c r="M31" s="37">
        <f t="shared" ref="M31" si="53">M28+M29-M30</f>
        <v>0</v>
      </c>
      <c r="N31" s="37">
        <f t="shared" ref="N31" si="54">N28+N29-N30</f>
        <v>0</v>
      </c>
      <c r="O31" s="37">
        <f t="shared" ref="O31" si="55">O28+O29-O30</f>
        <v>0</v>
      </c>
      <c r="P31" s="37">
        <f t="shared" ref="P31" si="56">P28+P29-P30</f>
        <v>0</v>
      </c>
      <c r="Q31" s="37">
        <f t="shared" ref="Q31" si="57">Q28+Q29-Q30</f>
        <v>0</v>
      </c>
      <c r="R31" s="37">
        <f t="shared" ref="R31" si="58">R28+R29-R30</f>
        <v>0</v>
      </c>
      <c r="S31" s="37">
        <f t="shared" ref="S31" si="59">S28+S29-S30</f>
        <v>0</v>
      </c>
      <c r="T31" s="37">
        <f t="shared" ref="T31" si="60">T28+T29-T30</f>
        <v>0</v>
      </c>
      <c r="U31" s="37">
        <f t="shared" ref="U31" si="61">U28+U29-U30</f>
        <v>0</v>
      </c>
      <c r="V31" s="37">
        <f t="shared" ref="V31" si="62">V28+V29-V30</f>
        <v>0</v>
      </c>
    </row>
    <row r="32" spans="1:22" x14ac:dyDescent="0.25">
      <c r="A32" s="59" t="s">
        <v>36</v>
      </c>
      <c r="B32" t="s">
        <v>212</v>
      </c>
      <c r="C32" s="37">
        <f>(C28+C31)/2*'Data Sheet'!$D$102</f>
        <v>2.2275000000000003E-2</v>
      </c>
      <c r="D32" s="37">
        <f>(D28+D31)/2*'Data Sheet'!$D$102</f>
        <v>6.7715999999999998E-2</v>
      </c>
      <c r="E32" s="37">
        <f>(E28+E31)/2*'Data Sheet'!$D$102</f>
        <v>0.10341669788999999</v>
      </c>
      <c r="F32" s="37">
        <f>(F28+F31)/2*'Data Sheet'!$D$102</f>
        <v>0.13571197833599999</v>
      </c>
      <c r="G32" s="37">
        <f>(G28+G31)/2*'Data Sheet'!$D$102</f>
        <v>0.18457858519977602</v>
      </c>
      <c r="H32" s="37">
        <f>(H28+H31)/2*'Data Sheet'!$D$102</f>
        <v>0.23691365960273281</v>
      </c>
      <c r="I32" s="37">
        <f>(I28+I31)/2*'Data Sheet'!$D$102</f>
        <v>0.2366648232498112</v>
      </c>
      <c r="J32" s="37">
        <f>(J28+J31)/2*'Data Sheet'!$D$102</f>
        <v>0.1065934684008544</v>
      </c>
      <c r="K32" s="37">
        <f>(K28+K31)/2*'Data Sheet'!$D$102</f>
        <v>0</v>
      </c>
      <c r="L32" s="37">
        <f>(L28+L31)/2*'Data Sheet'!$D$102</f>
        <v>0</v>
      </c>
      <c r="M32" s="37">
        <f>(M28+M31)/2*'Data Sheet'!$D$102</f>
        <v>0</v>
      </c>
      <c r="N32" s="37">
        <f>(N28+N31)/2*'Data Sheet'!$D$102</f>
        <v>0</v>
      </c>
      <c r="O32" s="37">
        <f>(O28+O31)/2*'Data Sheet'!$D$102</f>
        <v>0</v>
      </c>
      <c r="P32" s="37">
        <f>(P28+P31)/2*'Data Sheet'!$D$102</f>
        <v>0</v>
      </c>
      <c r="Q32" s="37">
        <f>(Q28+Q31)/2*'Data Sheet'!$D$102</f>
        <v>0</v>
      </c>
      <c r="R32" s="37">
        <f>(R28+R31)/2*'Data Sheet'!$D$102</f>
        <v>0</v>
      </c>
      <c r="S32" s="37">
        <f>(S28+S31)/2*'Data Sheet'!$D$102</f>
        <v>0</v>
      </c>
      <c r="T32" s="37">
        <f>(T28+T31)/2*'Data Sheet'!$D$102</f>
        <v>0</v>
      </c>
      <c r="U32" s="37">
        <f>(U28+U31)/2*'Data Sheet'!$D$102</f>
        <v>0</v>
      </c>
      <c r="V32" s="37">
        <f>(V28+V31)/2*'Data Sheet'!$D$102</f>
        <v>0</v>
      </c>
    </row>
    <row r="34" spans="1:22" ht="15.75" x14ac:dyDescent="0.25">
      <c r="A34" s="11">
        <v>3</v>
      </c>
      <c r="B34" s="25" t="str">
        <f>'Data Sheet'!B103</f>
        <v>Cost of ___________{additional funding sources}</v>
      </c>
      <c r="C34" s="11"/>
      <c r="D34" s="11"/>
      <c r="E34" s="11"/>
      <c r="F34" s="11"/>
      <c r="G34" s="11"/>
      <c r="H34" s="11"/>
      <c r="I34" s="11"/>
      <c r="J34" s="11"/>
      <c r="K34" s="11"/>
      <c r="L34" s="11"/>
      <c r="M34" s="11"/>
      <c r="N34" s="11"/>
      <c r="O34" s="11"/>
      <c r="P34" s="11"/>
      <c r="Q34" s="11"/>
      <c r="R34" s="11"/>
      <c r="S34" s="11"/>
      <c r="T34" s="11"/>
      <c r="U34" s="11"/>
      <c r="V34" s="11"/>
    </row>
    <row r="35" spans="1:22" x14ac:dyDescent="0.25">
      <c r="B35" s="32" t="s">
        <v>213</v>
      </c>
    </row>
    <row r="36" spans="1:22" x14ac:dyDescent="0.25">
      <c r="A36" s="59" t="s">
        <v>4</v>
      </c>
      <c r="B36" t="s">
        <v>210</v>
      </c>
      <c r="C36" s="37">
        <v>0</v>
      </c>
      <c r="D36" s="37">
        <f>C39</f>
        <v>0</v>
      </c>
      <c r="E36" s="37">
        <f t="shared" ref="E36:V36" si="63">D39</f>
        <v>0</v>
      </c>
      <c r="F36" s="37">
        <f t="shared" si="63"/>
        <v>0</v>
      </c>
      <c r="G36" s="37">
        <f t="shared" si="63"/>
        <v>0</v>
      </c>
      <c r="H36" s="37">
        <f t="shared" si="63"/>
        <v>0</v>
      </c>
      <c r="I36" s="37">
        <f t="shared" si="63"/>
        <v>0</v>
      </c>
      <c r="J36" s="37">
        <f t="shared" si="63"/>
        <v>0</v>
      </c>
      <c r="K36" s="37">
        <f t="shared" si="63"/>
        <v>0</v>
      </c>
      <c r="L36" s="37">
        <f t="shared" si="63"/>
        <v>0</v>
      </c>
      <c r="M36" s="37">
        <f t="shared" si="63"/>
        <v>0</v>
      </c>
      <c r="N36" s="37">
        <f t="shared" si="63"/>
        <v>0</v>
      </c>
      <c r="O36" s="37">
        <f t="shared" si="63"/>
        <v>0</v>
      </c>
      <c r="P36" s="37">
        <f t="shared" si="63"/>
        <v>0</v>
      </c>
      <c r="Q36" s="37">
        <f t="shared" si="63"/>
        <v>0</v>
      </c>
      <c r="R36" s="37">
        <f t="shared" si="63"/>
        <v>0</v>
      </c>
      <c r="S36" s="37">
        <f t="shared" si="63"/>
        <v>0</v>
      </c>
      <c r="T36" s="37">
        <f t="shared" si="63"/>
        <v>0</v>
      </c>
      <c r="U36" s="37">
        <f t="shared" si="63"/>
        <v>0</v>
      </c>
      <c r="V36" s="37">
        <f t="shared" si="63"/>
        <v>0</v>
      </c>
    </row>
    <row r="37" spans="1:22" x14ac:dyDescent="0.25">
      <c r="A37" s="59" t="s">
        <v>7</v>
      </c>
      <c r="B37" t="s">
        <v>72</v>
      </c>
      <c r="C37" s="37">
        <f>'Data Sheet'!$D$107*'cf - Infra'!C$10</f>
        <v>0</v>
      </c>
      <c r="D37" s="37">
        <f>'Data Sheet'!$D$107*'cf - Infra'!D$10</f>
        <v>0</v>
      </c>
      <c r="E37" s="37">
        <f>'Data Sheet'!$D$107*'cf - Infra'!E$10</f>
        <v>0</v>
      </c>
      <c r="F37" s="37">
        <f>'Data Sheet'!$D$107*'cf - Infra'!F$10</f>
        <v>0</v>
      </c>
      <c r="G37" s="37">
        <f>'Data Sheet'!$D$107*'cf - Infra'!G$10</f>
        <v>0</v>
      </c>
      <c r="H37" s="37">
        <f>'Data Sheet'!$D$107*'cf - Infra'!H$10</f>
        <v>0</v>
      </c>
      <c r="I37" s="37">
        <f>'Data Sheet'!$D$107*'cf - Infra'!I$10</f>
        <v>0</v>
      </c>
      <c r="J37" s="37">
        <f>'Data Sheet'!$D$107*'cf - Infra'!J$10</f>
        <v>0</v>
      </c>
      <c r="K37" s="37">
        <f>'Data Sheet'!$D$107*'cf - Infra'!K$10</f>
        <v>0</v>
      </c>
      <c r="L37" s="37">
        <f>'Data Sheet'!$D$107*'cf - Infra'!L$10</f>
        <v>0</v>
      </c>
      <c r="M37" s="37">
        <f>'Data Sheet'!$D$107*'cf - Infra'!M$10</f>
        <v>0</v>
      </c>
      <c r="N37" s="37">
        <f>'Data Sheet'!$D$107*'cf - Infra'!N$10</f>
        <v>0</v>
      </c>
      <c r="O37" s="37">
        <f>'Data Sheet'!$D$107*'cf - Infra'!O$10</f>
        <v>0</v>
      </c>
      <c r="P37" s="37">
        <f>'Data Sheet'!$D$107*'cf - Infra'!P$10</f>
        <v>0</v>
      </c>
      <c r="Q37" s="37">
        <f>'Data Sheet'!$D$107*'cf - Infra'!Q$10</f>
        <v>0</v>
      </c>
      <c r="R37" s="37">
        <f>'Data Sheet'!$D$107*'cf - Infra'!R$10</f>
        <v>0</v>
      </c>
      <c r="S37" s="37">
        <f>'Data Sheet'!$D$107*'cf - Infra'!S$10</f>
        <v>0</v>
      </c>
      <c r="T37" s="37">
        <f>'Data Sheet'!$D$107*'cf - Infra'!T$10</f>
        <v>0</v>
      </c>
      <c r="U37" s="37">
        <f>'Data Sheet'!$D$107*'cf - Infra'!U$10</f>
        <v>0</v>
      </c>
      <c r="V37" s="37">
        <f>'Data Sheet'!$D$107*'cf - Infra'!V$10</f>
        <v>0</v>
      </c>
    </row>
    <row r="38" spans="1:22" x14ac:dyDescent="0.25">
      <c r="A38" s="59" t="s">
        <v>34</v>
      </c>
      <c r="B38" t="s">
        <v>211</v>
      </c>
      <c r="C38" s="37">
        <f>IF('cf - Infra'!C$21&gt;=0,'cf - Infra'!C$21*0.6,0)</f>
        <v>0</v>
      </c>
      <c r="D38" s="37">
        <f>IF((SUM('cf - Infra'!$C$21:D$21)-SUM($C$38:C38))&gt;D36,D36,IF((SUM('cf - Infra'!$C$21:D$21)-SUM($C$38:C38))&gt;=0,(SUM('cf - Infra'!$C$21:D$21)-SUM($C$38:C38))*0.6,0))</f>
        <v>0</v>
      </c>
      <c r="E38" s="37">
        <f>IF((SUM('cf - Infra'!$C$21:E$21)-SUM($C$38:D38))&gt;E36,E36,IF((SUM('cf - Infra'!$C$21:E$21)-SUM($C$38:D38))&gt;=0,(SUM('cf - Infra'!$C$21:E$21)-SUM($C$38:D38))*0.6,0))</f>
        <v>0</v>
      </c>
      <c r="F38" s="37">
        <f>IF((SUM('cf - Infra'!$C$21:F$21)-SUM($C$38:E38))&gt;F36,F36,IF((SUM('cf - Infra'!$C$21:F$21)-SUM($C$38:E38))&gt;=0,(SUM('cf - Infra'!$C$21:F$21)-SUM($C$38:E38))*0.6,0))</f>
        <v>0</v>
      </c>
      <c r="G38" s="37">
        <f>IF((SUM('cf - Infra'!$C$21:G$21)-SUM($C$38:F38))&gt;G36,G36,IF((SUM('cf - Infra'!$C$21:G$21)-SUM($C$38:F38))&gt;=0,(SUM('cf - Infra'!$C$21:G$21)-SUM($C$38:F38))*0.6,0))</f>
        <v>0</v>
      </c>
      <c r="H38" s="37">
        <f>IF((SUM('cf - Infra'!$C$21:H$21)-SUM($C$38:G38))&gt;H36,H36,IF((SUM('cf - Infra'!$C$21:H$21)-SUM($C$38:G38))&gt;=0,(SUM('cf - Infra'!$C$21:H$21)-SUM($C$38:G38))*0.6,0))</f>
        <v>0</v>
      </c>
      <c r="I38" s="37">
        <f>IF((SUM('cf - Infra'!$C$21:I$21)-SUM($C$38:H38))&gt;I36,I36,IF((SUM('cf - Infra'!$C$21:I$21)-SUM($C$38:H38))&gt;=0,(SUM('cf - Infra'!$C$21:I$21)-SUM($C$38:H38))*0.6,0))</f>
        <v>0</v>
      </c>
      <c r="J38" s="37">
        <f>IF((SUM('cf - Infra'!$C$21:J$21)-SUM($C$38:I38))&gt;J36,J36,IF((SUM('cf - Infra'!$C$21:J$21)-SUM($C$38:I38))&gt;=0,(SUM('cf - Infra'!$C$21:J$21)-SUM($C$38:I38))*0.6,0))</f>
        <v>0</v>
      </c>
      <c r="K38" s="37">
        <f>IF((SUM('cf - Infra'!$C$21:K$21)-SUM($C$38:J38))&gt;K36,K36,IF((SUM('cf - Infra'!$C$21:K$21)-SUM($C$38:J38))&gt;=0,(SUM('cf - Infra'!$C$21:K$21)-SUM($C$38:J38))*0.6,0))</f>
        <v>0</v>
      </c>
      <c r="L38" s="37">
        <f>IF((SUM('cf - Infra'!$C$21:L$21)-SUM($C$38:K38))&gt;L36,L36,IF((SUM('cf - Infra'!$C$21:L$21)-SUM($C$38:K38))&gt;=0,(SUM('cf - Infra'!$C$21:L$21)-SUM($C$38:K38))*0.6,0))</f>
        <v>0</v>
      </c>
      <c r="M38" s="37">
        <f>IF((SUM('cf - Infra'!$C$21:M$21)-SUM($C$38:L38))&gt;M36,M36,IF((SUM('cf - Infra'!$C$21:M$21)-SUM($C$38:L38))&gt;=0,(SUM('cf - Infra'!$C$21:M$21)-SUM($C$38:L38))*0.6,0))</f>
        <v>0</v>
      </c>
      <c r="N38" s="37">
        <f>IF((SUM('cf - Infra'!$C$21:N$21)-SUM($C$38:M38))&gt;N36,N36,IF((SUM('cf - Infra'!$C$21:N$21)-SUM($C$38:M38))&gt;=0,(SUM('cf - Infra'!$C$21:N$21)-SUM($C$38:M38))*0.6,0))</f>
        <v>0</v>
      </c>
      <c r="O38" s="37">
        <f>IF((SUM('cf - Infra'!$C$21:O$21)-SUM($C$38:N38))&gt;O36,O36,IF((SUM('cf - Infra'!$C$21:O$21)-SUM($C$38:N38))&gt;=0,(SUM('cf - Infra'!$C$21:O$21)-SUM($C$38:N38))*0.6,0))</f>
        <v>0</v>
      </c>
      <c r="P38" s="37">
        <f>IF((SUM('cf - Infra'!$C$21:P$21)-SUM($C$38:O38))&gt;P36,P36,IF((SUM('cf - Infra'!$C$21:P$21)-SUM($C$38:O38))&gt;=0,(SUM('cf - Infra'!$C$21:P$21)-SUM($C$38:O38))*0.6,0))</f>
        <v>0</v>
      </c>
      <c r="Q38" s="37">
        <f>IF((SUM('cf - Infra'!$C$21:Q$21)-SUM($C$38:P38))&gt;Q36,Q36,IF((SUM('cf - Infra'!$C$21:Q$21)-SUM($C$38:P38))&gt;=0,(SUM('cf - Infra'!$C$21:Q$21)-SUM($C$38:P38))*0.6,0))</f>
        <v>0</v>
      </c>
      <c r="R38" s="37">
        <f>IF((SUM('cf - Infra'!$C$21:R$21)-SUM($C$38:Q38))&gt;R36,R36,IF((SUM('cf - Infra'!$C$21:R$21)-SUM($C$38:Q38))&gt;=0,(SUM('cf - Infra'!$C$21:R$21)-SUM($C$38:Q38))*0.6,0))</f>
        <v>0</v>
      </c>
      <c r="S38" s="37">
        <f>IF((SUM('cf - Infra'!$C$21:S$21)-SUM($C$38:R38))&gt;S36,S36,IF((SUM('cf - Infra'!$C$21:S$21)-SUM($C$38:R38))&gt;=0,(SUM('cf - Infra'!$C$21:S$21)-SUM($C$38:R38))*0.6,0))</f>
        <v>0</v>
      </c>
      <c r="T38" s="37">
        <f>IF((SUM('cf - Infra'!$C$21:T$21)-SUM($C$38:S38))&gt;T36,T36,IF((SUM('cf - Infra'!$C$21:T$21)-SUM($C$38:S38))&gt;=0,(SUM('cf - Infra'!$C$21:T$21)-SUM($C$38:S38))*0.6,0))</f>
        <v>0</v>
      </c>
      <c r="U38" s="37">
        <f>IF((SUM('cf - Infra'!$C$21:U$21)-SUM($C$38:T38))&gt;U36,U36,IF((SUM('cf - Infra'!$C$21:U$21)-SUM($C$38:T38))&gt;=0,(SUM('cf - Infra'!$C$21:U$21)-SUM($C$38:T38))*0.6,0))</f>
        <v>0</v>
      </c>
      <c r="V38" s="37">
        <f>IF((SUM('cf - Infra'!$C$21:V$21)-SUM($C$38:U38))&gt;V36,V36,IF((SUM('cf - Infra'!$C$21:V$21)-SUM($C$38:U38))&gt;=0,(SUM('cf - Infra'!$C$21:V$21)-SUM($C$38:U38))*0.6,0))</f>
        <v>0</v>
      </c>
    </row>
    <row r="39" spans="1:22" x14ac:dyDescent="0.25">
      <c r="A39" s="59" t="s">
        <v>35</v>
      </c>
      <c r="B39" t="s">
        <v>74</v>
      </c>
      <c r="C39" s="37">
        <f>C36+C37-C38</f>
        <v>0</v>
      </c>
      <c r="D39" s="37">
        <f t="shared" ref="D39" si="64">D36+D37-D38</f>
        <v>0</v>
      </c>
      <c r="E39" s="37">
        <f t="shared" ref="E39" si="65">E36+E37-E38</f>
        <v>0</v>
      </c>
      <c r="F39" s="37">
        <f t="shared" ref="F39" si="66">F36+F37-F38</f>
        <v>0</v>
      </c>
      <c r="G39" s="37">
        <f t="shared" ref="G39" si="67">G36+G37-G38</f>
        <v>0</v>
      </c>
      <c r="H39" s="37">
        <f t="shared" ref="H39" si="68">H36+H37-H38</f>
        <v>0</v>
      </c>
      <c r="I39" s="37">
        <f t="shared" ref="I39" si="69">I36+I37-I38</f>
        <v>0</v>
      </c>
      <c r="J39" s="37">
        <f t="shared" ref="J39" si="70">J36+J37-J38</f>
        <v>0</v>
      </c>
      <c r="K39" s="37">
        <f t="shared" ref="K39" si="71">K36+K37-K38</f>
        <v>0</v>
      </c>
      <c r="L39" s="37">
        <f t="shared" ref="L39" si="72">L36+L37-L38</f>
        <v>0</v>
      </c>
      <c r="M39" s="37">
        <f t="shared" ref="M39" si="73">M36+M37-M38</f>
        <v>0</v>
      </c>
      <c r="N39" s="37">
        <f t="shared" ref="N39" si="74">N36+N37-N38</f>
        <v>0</v>
      </c>
      <c r="O39" s="37">
        <f t="shared" ref="O39" si="75">O36+O37-O38</f>
        <v>0</v>
      </c>
      <c r="P39" s="37">
        <f t="shared" ref="P39" si="76">P36+P37-P38</f>
        <v>0</v>
      </c>
      <c r="Q39" s="37">
        <f t="shared" ref="Q39" si="77">Q36+Q37-Q38</f>
        <v>0</v>
      </c>
      <c r="R39" s="37">
        <f t="shared" ref="R39" si="78">R36+R37-R38</f>
        <v>0</v>
      </c>
      <c r="S39" s="37">
        <f t="shared" ref="S39" si="79">S36+S37-S38</f>
        <v>0</v>
      </c>
      <c r="T39" s="37">
        <f t="shared" ref="T39" si="80">T36+T37-T38</f>
        <v>0</v>
      </c>
      <c r="U39" s="37">
        <f t="shared" ref="U39" si="81">U36+U37-U38</f>
        <v>0</v>
      </c>
      <c r="V39" s="37">
        <f t="shared" ref="V39" si="82">V36+V37-V38</f>
        <v>0</v>
      </c>
    </row>
    <row r="40" spans="1:22" x14ac:dyDescent="0.25">
      <c r="A40" s="59" t="s">
        <v>36</v>
      </c>
      <c r="B40" t="s">
        <v>212</v>
      </c>
      <c r="C40" s="37">
        <f>(C36+C39)/2*'Data Sheet'!$D$103</f>
        <v>0</v>
      </c>
      <c r="D40" s="37">
        <f>(D36+D39)/2*'Data Sheet'!$D$103</f>
        <v>0</v>
      </c>
      <c r="E40" s="37">
        <f>(E36+E39)/2*'Data Sheet'!$D$103</f>
        <v>0</v>
      </c>
      <c r="F40" s="37">
        <f>(F36+F39)/2*'Data Sheet'!$D$103</f>
        <v>0</v>
      </c>
      <c r="G40" s="37">
        <f>(G36+G39)/2*'Data Sheet'!$D$103</f>
        <v>0</v>
      </c>
      <c r="H40" s="37">
        <f>(H36+H39)/2*'Data Sheet'!$D$103</f>
        <v>0</v>
      </c>
      <c r="I40" s="37">
        <f>(I36+I39)/2*'Data Sheet'!$D$103</f>
        <v>0</v>
      </c>
      <c r="J40" s="37">
        <f>(J36+J39)/2*'Data Sheet'!$D$103</f>
        <v>0</v>
      </c>
      <c r="K40" s="37">
        <f>(K36+K39)/2*'Data Sheet'!$D$103</f>
        <v>0</v>
      </c>
      <c r="L40" s="37">
        <f>(L36+L39)/2*'Data Sheet'!$D$103</f>
        <v>0</v>
      </c>
      <c r="M40" s="37">
        <f>(M36+M39)/2*'Data Sheet'!$D$103</f>
        <v>0</v>
      </c>
      <c r="N40" s="37">
        <f>(N36+N39)/2*'Data Sheet'!$D$103</f>
        <v>0</v>
      </c>
      <c r="O40" s="37">
        <f>(O36+O39)/2*'Data Sheet'!$D$103</f>
        <v>0</v>
      </c>
      <c r="P40" s="37">
        <f>(P36+P39)/2*'Data Sheet'!$D$103</f>
        <v>0</v>
      </c>
      <c r="Q40" s="37">
        <f>(Q36+Q39)/2*'Data Sheet'!$D$103</f>
        <v>0</v>
      </c>
      <c r="R40" s="37">
        <f>(R36+R39)/2*'Data Sheet'!$D$103</f>
        <v>0</v>
      </c>
      <c r="S40" s="37">
        <f>(S36+S39)/2*'Data Sheet'!$D$103</f>
        <v>0</v>
      </c>
      <c r="T40" s="37">
        <f>(T36+T39)/2*'Data Sheet'!$D$103</f>
        <v>0</v>
      </c>
      <c r="U40" s="37">
        <f>(U36+U39)/2*'Data Sheet'!$D$103</f>
        <v>0</v>
      </c>
      <c r="V40" s="37">
        <f>(V36+V39)/2*'Data Sheet'!$D$103</f>
        <v>0</v>
      </c>
    </row>
    <row r="41" spans="1:22" x14ac:dyDescent="0.25">
      <c r="A41" s="59"/>
      <c r="C41" s="61"/>
      <c r="D41" s="61"/>
      <c r="E41" s="61"/>
      <c r="F41" s="61"/>
      <c r="G41" s="61"/>
      <c r="H41" s="61"/>
      <c r="I41" s="61"/>
      <c r="J41" s="61"/>
      <c r="K41" s="61"/>
      <c r="L41" s="61"/>
      <c r="M41" s="61"/>
      <c r="N41" s="61"/>
      <c r="O41" s="61"/>
      <c r="P41" s="61"/>
      <c r="Q41" s="61"/>
      <c r="R41" s="61"/>
      <c r="S41" s="61"/>
      <c r="T41" s="61"/>
      <c r="U41" s="61"/>
      <c r="V41" s="61"/>
    </row>
    <row r="42" spans="1:22" x14ac:dyDescent="0.25">
      <c r="A42" s="59"/>
      <c r="B42" t="s">
        <v>214</v>
      </c>
      <c r="C42" s="61"/>
      <c r="D42" s="61"/>
      <c r="E42" s="61"/>
      <c r="F42" s="61"/>
      <c r="G42" s="61"/>
      <c r="H42" s="61"/>
      <c r="I42" s="61"/>
      <c r="J42" s="61"/>
      <c r="K42" s="61"/>
      <c r="L42" s="61"/>
      <c r="M42" s="61"/>
      <c r="N42" s="61"/>
      <c r="O42" s="61"/>
      <c r="P42" s="61"/>
      <c r="Q42" s="61"/>
      <c r="R42" s="61"/>
      <c r="S42" s="61"/>
      <c r="T42" s="61"/>
      <c r="U42" s="61"/>
      <c r="V42" s="61"/>
    </row>
    <row r="43" spans="1:22" x14ac:dyDescent="0.25">
      <c r="A43" s="59" t="s">
        <v>4</v>
      </c>
      <c r="B43" t="s">
        <v>210</v>
      </c>
      <c r="C43" s="37">
        <v>0</v>
      </c>
      <c r="D43" s="37">
        <f>C46</f>
        <v>0</v>
      </c>
      <c r="E43" s="37">
        <f t="shared" ref="E43:V43" si="83">D46</f>
        <v>0</v>
      </c>
      <c r="F43" s="37">
        <f t="shared" si="83"/>
        <v>0</v>
      </c>
      <c r="G43" s="37">
        <f t="shared" si="83"/>
        <v>0</v>
      </c>
      <c r="H43" s="37">
        <f t="shared" si="83"/>
        <v>0</v>
      </c>
      <c r="I43" s="37">
        <f t="shared" si="83"/>
        <v>0</v>
      </c>
      <c r="J43" s="37">
        <f t="shared" si="83"/>
        <v>0</v>
      </c>
      <c r="K43" s="37">
        <f t="shared" si="83"/>
        <v>0</v>
      </c>
      <c r="L43" s="37">
        <f t="shared" si="83"/>
        <v>0</v>
      </c>
      <c r="M43" s="37">
        <f t="shared" si="83"/>
        <v>0</v>
      </c>
      <c r="N43" s="37">
        <f t="shared" si="83"/>
        <v>0</v>
      </c>
      <c r="O43" s="37">
        <f t="shared" si="83"/>
        <v>0</v>
      </c>
      <c r="P43" s="37">
        <f t="shared" si="83"/>
        <v>0</v>
      </c>
      <c r="Q43" s="37">
        <f t="shared" si="83"/>
        <v>0</v>
      </c>
      <c r="R43" s="37">
        <f t="shared" si="83"/>
        <v>0</v>
      </c>
      <c r="S43" s="37">
        <f t="shared" si="83"/>
        <v>0</v>
      </c>
      <c r="T43" s="37">
        <f t="shared" si="83"/>
        <v>0</v>
      </c>
      <c r="U43" s="37">
        <f t="shared" si="83"/>
        <v>0</v>
      </c>
      <c r="V43" s="37">
        <f t="shared" si="83"/>
        <v>0</v>
      </c>
    </row>
    <row r="44" spans="1:22" x14ac:dyDescent="0.25">
      <c r="A44" s="59" t="s">
        <v>7</v>
      </c>
      <c r="B44" t="s">
        <v>72</v>
      </c>
      <c r="C44" s="37">
        <f>'Data Sheet'!$D$107*'cf - Real Est'!C$10</f>
        <v>0</v>
      </c>
      <c r="D44" s="37">
        <f>'Data Sheet'!$D$107*'cf - Real Est'!D$10</f>
        <v>0</v>
      </c>
      <c r="E44" s="37">
        <f>'Data Sheet'!$D$107*'cf - Real Est'!E$10</f>
        <v>0</v>
      </c>
      <c r="F44" s="37">
        <f>'Data Sheet'!$D$107*'cf - Real Est'!F$10</f>
        <v>0</v>
      </c>
      <c r="G44" s="37">
        <f>'Data Sheet'!$D$107*'cf - Real Est'!G$10</f>
        <v>0</v>
      </c>
      <c r="H44" s="37">
        <f>'Data Sheet'!$D$107*'cf - Real Est'!H$10</f>
        <v>0</v>
      </c>
      <c r="I44" s="37">
        <f>'Data Sheet'!$D$107*'cf - Real Est'!I$10</f>
        <v>0</v>
      </c>
      <c r="J44" s="37">
        <f>'Data Sheet'!$D$107*'cf - Real Est'!J$10</f>
        <v>0</v>
      </c>
      <c r="K44" s="37">
        <f>'Data Sheet'!$D$107*'cf - Real Est'!K$10</f>
        <v>0</v>
      </c>
      <c r="L44" s="37">
        <f>'Data Sheet'!$D$107*'cf - Real Est'!L$10</f>
        <v>0</v>
      </c>
      <c r="M44" s="37">
        <f>'Data Sheet'!$D$107*'cf - Real Est'!M$10</f>
        <v>0</v>
      </c>
      <c r="N44" s="37">
        <f>'Data Sheet'!$D$107*'cf - Real Est'!N$10</f>
        <v>0</v>
      </c>
      <c r="O44" s="37">
        <f>'Data Sheet'!$D$107*'cf - Real Est'!O$10</f>
        <v>0</v>
      </c>
      <c r="P44" s="37">
        <f>'Data Sheet'!$D$107*'cf - Real Est'!P$10</f>
        <v>0</v>
      </c>
      <c r="Q44" s="37">
        <f>'Data Sheet'!$D$107*'cf - Real Est'!Q$10</f>
        <v>0</v>
      </c>
      <c r="R44" s="37">
        <f>'Data Sheet'!$D$107*'cf - Real Est'!R$10</f>
        <v>0</v>
      </c>
      <c r="S44" s="37">
        <f>'Data Sheet'!$D$107*'cf - Real Est'!S$10</f>
        <v>0</v>
      </c>
      <c r="T44" s="37">
        <f>'Data Sheet'!$D$107*'cf - Real Est'!T$10</f>
        <v>0</v>
      </c>
      <c r="U44" s="37">
        <f>'Data Sheet'!$D$107*'cf - Real Est'!U$10</f>
        <v>0</v>
      </c>
      <c r="V44" s="37">
        <f>'Data Sheet'!$D$107*'cf - Real Est'!V$10</f>
        <v>0</v>
      </c>
    </row>
    <row r="45" spans="1:22" x14ac:dyDescent="0.25">
      <c r="A45" s="59" t="s">
        <v>34</v>
      </c>
      <c r="B45" t="s">
        <v>211</v>
      </c>
      <c r="C45" s="37">
        <f>IF('cf - Real Est'!C$21&gt;=0,'cf - Real Est'!C$21*0.6,0)</f>
        <v>0</v>
      </c>
      <c r="D45" s="37">
        <f>IF((SUM('cf - Real Est'!$C$21:D$21)-SUM($C$45:C45))&gt;D43,D43,IF((SUM('cf - Real Est'!$C$21:D$21)-SUM($C$45:C45))&gt;=0,(SUM('cf - Real Est'!$C$21:D$21)-SUM($C$45:C45))*0.6,0))</f>
        <v>0</v>
      </c>
      <c r="E45" s="37">
        <f>IF((SUM('cf - Real Est'!$C$21:E$21)-SUM($C$45:D45))&gt;E43,E43,IF((SUM('cf - Real Est'!$C$21:E$21)-SUM($C$45:D45))&gt;=0,(SUM('cf - Real Est'!$C$21:E$21)-SUM($C$45:D45))*0.6,0))</f>
        <v>0</v>
      </c>
      <c r="F45" s="37">
        <f>IF((SUM('cf - Real Est'!$C$21:F$21)-SUM($C$45:E45))&gt;F43,F43,IF((SUM('cf - Real Est'!$C$21:F$21)-SUM($C$45:E45))&gt;=0,(SUM('cf - Real Est'!$C$21:F$21)-SUM($C$45:E45))*0.6,0))</f>
        <v>0</v>
      </c>
      <c r="G45" s="37">
        <f>IF((SUM('cf - Real Est'!$C$21:G$21)-SUM($C$45:F45))&gt;G43,G43,IF((SUM('cf - Real Est'!$C$21:G$21)-SUM($C$45:F45))&gt;=0,(SUM('cf - Real Est'!$C$21:G$21)-SUM($C$45:F45))*0.6,0))</f>
        <v>0</v>
      </c>
      <c r="H45" s="37">
        <f>IF((SUM('cf - Real Est'!$C$21:H$21)-SUM($C$45:G45))&gt;H43,H43,IF((SUM('cf - Real Est'!$C$21:H$21)-SUM($C$45:G45))&gt;=0,(SUM('cf - Real Est'!$C$21:H$21)-SUM($C$45:G45))*0.6,0))</f>
        <v>0</v>
      </c>
      <c r="I45" s="37">
        <f>IF((SUM('cf - Real Est'!$C$21:I$21)-SUM($C$45:H45))&gt;I43,I43,IF((SUM('cf - Real Est'!$C$21:I$21)-SUM($C$45:H45))&gt;=0,(SUM('cf - Real Est'!$C$21:I$21)-SUM($C$45:H45))*0.6,0))</f>
        <v>0</v>
      </c>
      <c r="J45" s="37">
        <f>IF((SUM('cf - Real Est'!$C$21:J$21)-SUM($C$45:I45))&gt;J43,J43,IF((SUM('cf - Real Est'!$C$21:J$21)-SUM($C$45:I45))&gt;=0,(SUM('cf - Real Est'!$C$21:J$21)-SUM($C$45:I45))*0.6,0))</f>
        <v>0</v>
      </c>
      <c r="K45" s="37">
        <f>IF((SUM('cf - Real Est'!$C$21:K$21)-SUM($C$45:J45))&gt;K43,K43,IF((SUM('cf - Real Est'!$C$21:K$21)-SUM($C$45:J45))&gt;=0,(SUM('cf - Real Est'!$C$21:K$21)-SUM($C$45:J45))*0.6,0))</f>
        <v>0</v>
      </c>
      <c r="L45" s="37">
        <f>IF((SUM('cf - Real Est'!$C$21:L$21)-SUM($C$45:K45))&gt;L43,L43,IF((SUM('cf - Real Est'!$C$21:L$21)-SUM($C$45:K45))&gt;=0,(SUM('cf - Real Est'!$C$21:L$21)-SUM($C$45:K45))*0.6,0))</f>
        <v>0</v>
      </c>
      <c r="M45" s="37">
        <f>IF((SUM('cf - Real Est'!$C$21:M$21)-SUM($C$45:L45))&gt;M43,M43,IF((SUM('cf - Real Est'!$C$21:M$21)-SUM($C$45:L45))&gt;=0,(SUM('cf - Real Est'!$C$21:M$21)-SUM($C$45:L45))*0.6,0))</f>
        <v>0</v>
      </c>
      <c r="N45" s="37">
        <f>IF((SUM('cf - Real Est'!$C$21:N$21)-SUM($C$45:M45))&gt;N43,N43,IF((SUM('cf - Real Est'!$C$21:N$21)-SUM($C$45:M45))&gt;=0,(SUM('cf - Real Est'!$C$21:N$21)-SUM($C$45:M45))*0.6,0))</f>
        <v>0</v>
      </c>
      <c r="O45" s="37">
        <f>IF((SUM('cf - Real Est'!$C$21:O$21)-SUM($C$45:N45))&gt;O43,O43,IF((SUM('cf - Real Est'!$C$21:O$21)-SUM($C$45:N45))&gt;=0,(SUM('cf - Real Est'!$C$21:O$21)-SUM($C$45:N45))*0.6,0))</f>
        <v>0</v>
      </c>
      <c r="P45" s="37">
        <f>IF((SUM('cf - Real Est'!$C$21:P$21)-SUM($C$45:O45))&gt;P43,P43,IF((SUM('cf - Real Est'!$C$21:P$21)-SUM($C$45:O45))&gt;=0,(SUM('cf - Real Est'!$C$21:P$21)-SUM($C$45:O45))*0.6,0))</f>
        <v>0</v>
      </c>
      <c r="Q45" s="37">
        <f>IF((SUM('cf - Real Est'!$C$21:Q$21)-SUM($C$45:P45))&gt;Q43,Q43,IF((SUM('cf - Real Est'!$C$21:Q$21)-SUM($C$45:P45))&gt;=0,(SUM('cf - Real Est'!$C$21:Q$21)-SUM($C$45:P45))*0.6,0))</f>
        <v>0</v>
      </c>
      <c r="R45" s="37">
        <f>IF((SUM('cf - Real Est'!$C$21:R$21)-SUM($C$45:Q45))&gt;R43,R43,IF((SUM('cf - Real Est'!$C$21:R$21)-SUM($C$45:Q45))&gt;=0,(SUM('cf - Real Est'!$C$21:R$21)-SUM($C$45:Q45))*0.6,0))</f>
        <v>0</v>
      </c>
      <c r="S45" s="37">
        <f>IF((SUM('cf - Real Est'!$C$21:S$21)-SUM($C$45:R45))&gt;S43,S43,IF((SUM('cf - Real Est'!$C$21:S$21)-SUM($C$45:R45))&gt;=0,(SUM('cf - Real Est'!$C$21:S$21)-SUM($C$45:R45))*0.6,0))</f>
        <v>0</v>
      </c>
      <c r="T45" s="37">
        <f>IF((SUM('cf - Real Est'!$C$21:T$21)-SUM($C$45:S45))&gt;T43,T43,IF((SUM('cf - Real Est'!$C$21:T$21)-SUM($C$45:S45))&gt;=0,(SUM('cf - Real Est'!$C$21:T$21)-SUM($C$45:S45))*0.6,0))</f>
        <v>0</v>
      </c>
      <c r="U45" s="37">
        <f>IF((SUM('cf - Real Est'!$C$21:U$21)-SUM($C$45:T45))&gt;U43,U43,IF((SUM('cf - Real Est'!$C$21:U$21)-SUM($C$45:T45))&gt;=0,(SUM('cf - Real Est'!$C$21:U$21)-SUM($C$45:T45))*0.6,0))</f>
        <v>0</v>
      </c>
      <c r="V45" s="37">
        <f>IF((SUM('cf - Real Est'!$C$21:V$21)-SUM($C$45:U45))&gt;V43,V43,IF((SUM('cf - Real Est'!$C$21:V$21)-SUM($C$45:U45))&gt;=0,(SUM('cf - Real Est'!$C$21:V$21)-SUM($C$45:U45))*0.6,0))</f>
        <v>0</v>
      </c>
    </row>
    <row r="46" spans="1:22" x14ac:dyDescent="0.25">
      <c r="A46" s="59" t="s">
        <v>35</v>
      </c>
      <c r="B46" t="s">
        <v>74</v>
      </c>
      <c r="C46" s="37">
        <f>C43+C44-C45</f>
        <v>0</v>
      </c>
      <c r="D46" s="37">
        <f t="shared" ref="D46" si="84">D43+D44-D45</f>
        <v>0</v>
      </c>
      <c r="E46" s="37">
        <f t="shared" ref="E46" si="85">E43+E44-E45</f>
        <v>0</v>
      </c>
      <c r="F46" s="37">
        <f t="shared" ref="F46" si="86">F43+F44-F45</f>
        <v>0</v>
      </c>
      <c r="G46" s="37">
        <f t="shared" ref="G46" si="87">G43+G44-G45</f>
        <v>0</v>
      </c>
      <c r="H46" s="37">
        <f t="shared" ref="H46" si="88">H43+H44-H45</f>
        <v>0</v>
      </c>
      <c r="I46" s="37">
        <f t="shared" ref="I46" si="89">I43+I44-I45</f>
        <v>0</v>
      </c>
      <c r="J46" s="37">
        <f t="shared" ref="J46" si="90">J43+J44-J45</f>
        <v>0</v>
      </c>
      <c r="K46" s="37">
        <f t="shared" ref="K46" si="91">K43+K44-K45</f>
        <v>0</v>
      </c>
      <c r="L46" s="37">
        <f t="shared" ref="L46" si="92">L43+L44-L45</f>
        <v>0</v>
      </c>
      <c r="M46" s="37">
        <f t="shared" ref="M46" si="93">M43+M44-M45</f>
        <v>0</v>
      </c>
      <c r="N46" s="37">
        <f t="shared" ref="N46" si="94">N43+N44-N45</f>
        <v>0</v>
      </c>
      <c r="O46" s="37">
        <f t="shared" ref="O46" si="95">O43+O44-O45</f>
        <v>0</v>
      </c>
      <c r="P46" s="37">
        <f t="shared" ref="P46" si="96">P43+P44-P45</f>
        <v>0</v>
      </c>
      <c r="Q46" s="37">
        <f t="shared" ref="Q46" si="97">Q43+Q44-Q45</f>
        <v>0</v>
      </c>
      <c r="R46" s="37">
        <f t="shared" ref="R46" si="98">R43+R44-R45</f>
        <v>0</v>
      </c>
      <c r="S46" s="37">
        <f t="shared" ref="S46" si="99">S43+S44-S45</f>
        <v>0</v>
      </c>
      <c r="T46" s="37">
        <f t="shared" ref="T46" si="100">T43+T44-T45</f>
        <v>0</v>
      </c>
      <c r="U46" s="37">
        <f t="shared" ref="U46" si="101">U43+U44-U45</f>
        <v>0</v>
      </c>
      <c r="V46" s="37">
        <f t="shared" ref="V46" si="102">V43+V44-V45</f>
        <v>0</v>
      </c>
    </row>
    <row r="47" spans="1:22" x14ac:dyDescent="0.25">
      <c r="A47" s="59" t="s">
        <v>36</v>
      </c>
      <c r="B47" t="s">
        <v>212</v>
      </c>
      <c r="C47" s="37">
        <f>(C43+C46)/2*'Data Sheet'!$D$103</f>
        <v>0</v>
      </c>
      <c r="D47" s="37">
        <f>(D43+D46)/2*'Data Sheet'!$D$103</f>
        <v>0</v>
      </c>
      <c r="E47" s="37">
        <f>(E43+E46)/2*'Data Sheet'!$D$103</f>
        <v>0</v>
      </c>
      <c r="F47" s="37">
        <f>(F43+F46)/2*'Data Sheet'!$D$103</f>
        <v>0</v>
      </c>
      <c r="G47" s="37">
        <f>(G43+G46)/2*'Data Sheet'!$D$103</f>
        <v>0</v>
      </c>
      <c r="H47" s="37">
        <f>(H43+H46)/2*'Data Sheet'!$D$103</f>
        <v>0</v>
      </c>
      <c r="I47" s="37">
        <f>(I43+I46)/2*'Data Sheet'!$D$103</f>
        <v>0</v>
      </c>
      <c r="J47" s="37">
        <f>(J43+J46)/2*'Data Sheet'!$D$103</f>
        <v>0</v>
      </c>
      <c r="K47" s="37">
        <f>(K43+K46)/2*'Data Sheet'!$D$103</f>
        <v>0</v>
      </c>
      <c r="L47" s="37">
        <f>(L43+L46)/2*'Data Sheet'!$D$103</f>
        <v>0</v>
      </c>
      <c r="M47" s="37">
        <f>(M43+M46)/2*'Data Sheet'!$D$103</f>
        <v>0</v>
      </c>
      <c r="N47" s="37">
        <f>(N43+N46)/2*'Data Sheet'!$D$103</f>
        <v>0</v>
      </c>
      <c r="O47" s="37">
        <f>(O43+O46)/2*'Data Sheet'!$D$103</f>
        <v>0</v>
      </c>
      <c r="P47" s="37">
        <f>(P43+P46)/2*'Data Sheet'!$D$103</f>
        <v>0</v>
      </c>
      <c r="Q47" s="37">
        <f>(Q43+Q46)/2*'Data Sheet'!$D$103</f>
        <v>0</v>
      </c>
      <c r="R47" s="37">
        <f>(R43+R46)/2*'Data Sheet'!$D$103</f>
        <v>0</v>
      </c>
      <c r="S47" s="37">
        <f>(S43+S46)/2*'Data Sheet'!$D$103</f>
        <v>0</v>
      </c>
      <c r="T47" s="37">
        <f>(T43+T46)/2*'Data Sheet'!$D$103</f>
        <v>0</v>
      </c>
      <c r="U47" s="37">
        <f>(U43+U46)/2*'Data Sheet'!$D$103</f>
        <v>0</v>
      </c>
      <c r="V47" s="37">
        <f>(V43+V46)/2*'Data Sheet'!$D$103</f>
        <v>0</v>
      </c>
    </row>
    <row r="50" spans="2:3" x14ac:dyDescent="0.25">
      <c r="B50" t="s">
        <v>221</v>
      </c>
      <c r="C50" t="b">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
  <sheetViews>
    <sheetView workbookViewId="0">
      <pane ySplit="3" topLeftCell="A34" activePane="bottomLeft" state="frozen"/>
      <selection pane="bottomLeft" activeCell="C47" sqref="C47:V49"/>
    </sheetView>
  </sheetViews>
  <sheetFormatPr defaultRowHeight="15" x14ac:dyDescent="0.25"/>
  <cols>
    <col min="1" max="1" width="6.7109375" bestFit="1" customWidth="1"/>
    <col min="2" max="2" width="36.7109375" customWidth="1"/>
    <col min="3" max="3" width="8.85546875" bestFit="1" customWidth="1"/>
    <col min="4" max="21" width="7.42578125" bestFit="1" customWidth="1"/>
    <col min="22" max="22" width="8" bestFit="1" customWidth="1"/>
  </cols>
  <sheetData>
    <row r="1" spans="1:22" ht="15.75" x14ac:dyDescent="0.25">
      <c r="A1" s="13" t="s">
        <v>216</v>
      </c>
      <c r="B1" s="13"/>
      <c r="C1" s="13"/>
      <c r="D1" s="13"/>
      <c r="E1" s="13"/>
      <c r="F1" s="13"/>
      <c r="G1" s="13"/>
      <c r="H1" s="13"/>
      <c r="I1" s="13"/>
      <c r="J1" s="13"/>
      <c r="K1" s="13"/>
      <c r="L1" s="13"/>
      <c r="M1" s="13"/>
      <c r="N1" s="13"/>
      <c r="O1" s="13"/>
      <c r="P1" s="13"/>
      <c r="Q1" s="13"/>
      <c r="R1" s="13"/>
      <c r="S1" s="13"/>
      <c r="T1" s="13" t="s">
        <v>222</v>
      </c>
      <c r="U1" s="13"/>
      <c r="V1" s="13"/>
    </row>
    <row r="2" spans="1:22" ht="15.75" x14ac:dyDescent="0.25">
      <c r="A2" s="4"/>
      <c r="B2" s="4"/>
      <c r="C2" s="4"/>
      <c r="D2" s="4"/>
      <c r="E2" s="4"/>
      <c r="F2" s="4"/>
      <c r="G2" s="4"/>
      <c r="H2" s="4"/>
      <c r="I2" s="4"/>
      <c r="J2" s="4"/>
      <c r="K2" s="4"/>
      <c r="L2" s="4"/>
      <c r="M2" s="4"/>
      <c r="N2" s="4"/>
      <c r="O2" s="4"/>
      <c r="P2" s="4"/>
      <c r="Q2" s="4"/>
      <c r="R2" s="4"/>
      <c r="S2" s="4"/>
      <c r="T2" s="4"/>
      <c r="U2" s="4"/>
    </row>
    <row r="3" spans="1:22" x14ac:dyDescent="0.25">
      <c r="A3" s="15" t="s">
        <v>56</v>
      </c>
      <c r="B3" s="15" t="s">
        <v>1</v>
      </c>
      <c r="C3" s="31">
        <v>1</v>
      </c>
      <c r="D3" s="31">
        <f t="shared" ref="D3:L3" si="0">C3+1</f>
        <v>2</v>
      </c>
      <c r="E3" s="31">
        <f t="shared" si="0"/>
        <v>3</v>
      </c>
      <c r="F3" s="31">
        <f t="shared" si="0"/>
        <v>4</v>
      </c>
      <c r="G3" s="31">
        <f t="shared" si="0"/>
        <v>5</v>
      </c>
      <c r="H3" s="31">
        <f t="shared" si="0"/>
        <v>6</v>
      </c>
      <c r="I3" s="31">
        <f t="shared" si="0"/>
        <v>7</v>
      </c>
      <c r="J3" s="31">
        <f t="shared" si="0"/>
        <v>8</v>
      </c>
      <c r="K3" s="31">
        <f t="shared" si="0"/>
        <v>9</v>
      </c>
      <c r="L3" s="31">
        <f t="shared" si="0"/>
        <v>10</v>
      </c>
      <c r="M3" s="31">
        <f t="shared" ref="M3:V3" si="1">L3+1</f>
        <v>11</v>
      </c>
      <c r="N3" s="31">
        <f t="shared" si="1"/>
        <v>12</v>
      </c>
      <c r="O3" s="31">
        <f t="shared" si="1"/>
        <v>13</v>
      </c>
      <c r="P3" s="31">
        <f t="shared" si="1"/>
        <v>14</v>
      </c>
      <c r="Q3" s="31">
        <f t="shared" si="1"/>
        <v>15</v>
      </c>
      <c r="R3" s="31">
        <f t="shared" si="1"/>
        <v>16</v>
      </c>
      <c r="S3" s="31">
        <f t="shared" si="1"/>
        <v>17</v>
      </c>
      <c r="T3" s="31">
        <f t="shared" si="1"/>
        <v>18</v>
      </c>
      <c r="U3" s="31">
        <f t="shared" si="1"/>
        <v>19</v>
      </c>
      <c r="V3" s="31">
        <f t="shared" si="1"/>
        <v>20</v>
      </c>
    </row>
    <row r="4" spans="1:22" ht="15.75" x14ac:dyDescent="0.25">
      <c r="A4" s="11">
        <v>1</v>
      </c>
      <c r="B4" s="25" t="s">
        <v>180</v>
      </c>
      <c r="C4" s="11"/>
      <c r="D4" s="11"/>
      <c r="E4" s="11"/>
      <c r="F4" s="11"/>
      <c r="G4" s="11"/>
      <c r="H4" s="11"/>
      <c r="I4" s="11"/>
      <c r="J4" s="11"/>
      <c r="K4" s="11"/>
      <c r="L4" s="11"/>
      <c r="M4" s="11"/>
      <c r="N4" s="11"/>
      <c r="O4" s="11"/>
      <c r="P4" s="11"/>
      <c r="Q4" s="11"/>
      <c r="R4" s="11"/>
      <c r="S4" s="11"/>
      <c r="T4" s="11"/>
      <c r="U4" s="11"/>
      <c r="V4" s="11"/>
    </row>
    <row r="5" spans="1:22" x14ac:dyDescent="0.25">
      <c r="A5" s="24" t="s">
        <v>4</v>
      </c>
      <c r="B5" s="10" t="s">
        <v>190</v>
      </c>
      <c r="C5" s="37">
        <f>CapEx!C5</f>
        <v>9.9</v>
      </c>
      <c r="D5" s="37">
        <f>CapEx!D5</f>
        <v>0</v>
      </c>
      <c r="E5" s="37">
        <f>CapEx!E5</f>
        <v>0</v>
      </c>
      <c r="F5" s="37">
        <f>CapEx!F5</f>
        <v>0</v>
      </c>
      <c r="G5" s="37">
        <f>CapEx!G5</f>
        <v>0</v>
      </c>
      <c r="H5" s="37">
        <f>CapEx!H5</f>
        <v>0</v>
      </c>
      <c r="I5" s="37">
        <f>CapEx!I5</f>
        <v>0</v>
      </c>
      <c r="J5" s="37">
        <f>CapEx!J5</f>
        <v>0</v>
      </c>
      <c r="K5" s="37">
        <f>CapEx!K5</f>
        <v>0</v>
      </c>
      <c r="L5" s="37">
        <f>CapEx!L5</f>
        <v>0</v>
      </c>
      <c r="M5" s="37">
        <f>CapEx!M5</f>
        <v>0</v>
      </c>
      <c r="N5" s="37">
        <f>CapEx!N5</f>
        <v>0</v>
      </c>
      <c r="O5" s="37">
        <f>CapEx!O5</f>
        <v>0</v>
      </c>
      <c r="P5" s="37">
        <f>CapEx!P5</f>
        <v>0</v>
      </c>
      <c r="Q5" s="37">
        <f>CapEx!Q5</f>
        <v>0</v>
      </c>
      <c r="R5" s="37">
        <f>CapEx!R5</f>
        <v>0</v>
      </c>
      <c r="S5" s="37">
        <f>CapEx!S5</f>
        <v>0</v>
      </c>
      <c r="T5" s="37">
        <f>CapEx!T5</f>
        <v>0</v>
      </c>
      <c r="U5" s="37">
        <f>CapEx!U5</f>
        <v>0</v>
      </c>
      <c r="V5" s="37">
        <f>CapEx!V5</f>
        <v>0</v>
      </c>
    </row>
    <row r="6" spans="1:22" x14ac:dyDescent="0.25">
      <c r="A6" s="24" t="s">
        <v>7</v>
      </c>
      <c r="B6" s="10" t="str">
        <f>CapEx!B9</f>
        <v>Infrastructure Development</v>
      </c>
      <c r="C6" s="37">
        <f>CapEx!C17</f>
        <v>2.3875000000000002</v>
      </c>
      <c r="D6" s="37">
        <f>CapEx!D17</f>
        <v>2.7560000000000002</v>
      </c>
      <c r="E6" s="37">
        <f>CapEx!E17</f>
        <v>2.4703744000000003</v>
      </c>
      <c r="F6" s="37">
        <f>CapEx!F17</f>
        <v>2.3751503359999999</v>
      </c>
      <c r="G6" s="37">
        <f>CapEx!G17</f>
        <v>1.2365404979200003</v>
      </c>
      <c r="H6" s="37">
        <f>CapEx!H17</f>
        <v>0</v>
      </c>
      <c r="I6" s="37">
        <f>CapEx!I17</f>
        <v>0</v>
      </c>
      <c r="J6" s="37">
        <f>CapEx!J17</f>
        <v>0</v>
      </c>
      <c r="K6" s="37">
        <f>CapEx!K17</f>
        <v>0</v>
      </c>
      <c r="L6" s="37">
        <f>CapEx!L17</f>
        <v>0</v>
      </c>
      <c r="M6" s="37">
        <f>CapEx!M17</f>
        <v>0</v>
      </c>
      <c r="N6" s="37">
        <f>CapEx!N17</f>
        <v>0</v>
      </c>
      <c r="O6" s="37">
        <f>CapEx!O17</f>
        <v>0</v>
      </c>
      <c r="P6" s="37">
        <f>CapEx!P17</f>
        <v>0</v>
      </c>
      <c r="Q6" s="37">
        <f>CapEx!Q17</f>
        <v>0</v>
      </c>
      <c r="R6" s="37">
        <f>CapEx!R17</f>
        <v>0</v>
      </c>
      <c r="S6" s="37">
        <f>CapEx!S17</f>
        <v>0</v>
      </c>
      <c r="T6" s="37">
        <f>CapEx!T17</f>
        <v>0</v>
      </c>
      <c r="U6" s="37">
        <f>CapEx!U17</f>
        <v>0</v>
      </c>
      <c r="V6" s="37">
        <f>CapEx!V17</f>
        <v>0</v>
      </c>
    </row>
    <row r="7" spans="1:22" x14ac:dyDescent="0.25">
      <c r="A7" s="24" t="s">
        <v>34</v>
      </c>
      <c r="B7" s="10" t="str">
        <f>CapEx!B30</f>
        <v xml:space="preserve">miscellaneous cost - Infrastructure </v>
      </c>
      <c r="C7" s="37">
        <f>CapEx!C30</f>
        <v>0.11937500000000001</v>
      </c>
      <c r="D7" s="37">
        <f>CapEx!D30</f>
        <v>0.13780000000000001</v>
      </c>
      <c r="E7" s="37">
        <f>CapEx!E30</f>
        <v>0.12351872000000003</v>
      </c>
      <c r="F7" s="37">
        <f>CapEx!F30</f>
        <v>0.1187575168</v>
      </c>
      <c r="G7" s="37">
        <f>CapEx!G30</f>
        <v>6.1827024896000018E-2</v>
      </c>
      <c r="H7" s="37">
        <f>CapEx!H30</f>
        <v>0</v>
      </c>
      <c r="I7" s="37">
        <f>CapEx!I30</f>
        <v>0</v>
      </c>
      <c r="J7" s="37">
        <f>CapEx!J30</f>
        <v>0</v>
      </c>
      <c r="K7" s="37">
        <f>CapEx!K30</f>
        <v>0</v>
      </c>
      <c r="L7" s="37">
        <f>CapEx!L30</f>
        <v>0</v>
      </c>
      <c r="M7" s="37">
        <f>CapEx!M30</f>
        <v>0</v>
      </c>
      <c r="N7" s="37">
        <f>CapEx!N30</f>
        <v>0</v>
      </c>
      <c r="O7" s="37">
        <f>CapEx!O30</f>
        <v>0</v>
      </c>
      <c r="P7" s="37">
        <f>CapEx!P30</f>
        <v>0</v>
      </c>
      <c r="Q7" s="37">
        <f>CapEx!Q30</f>
        <v>0</v>
      </c>
      <c r="R7" s="37">
        <f>CapEx!R30</f>
        <v>0</v>
      </c>
      <c r="S7" s="37">
        <f>CapEx!S30</f>
        <v>0</v>
      </c>
      <c r="T7" s="37">
        <f>CapEx!T30</f>
        <v>0</v>
      </c>
      <c r="U7" s="37">
        <f>CapEx!U30</f>
        <v>0</v>
      </c>
      <c r="V7" s="37">
        <f>CapEx!V30</f>
        <v>0</v>
      </c>
    </row>
    <row r="8" spans="1:22" x14ac:dyDescent="0.25">
      <c r="A8" s="24" t="s">
        <v>35</v>
      </c>
      <c r="B8" s="10" t="str">
        <f>CapEx!B34</f>
        <v>other allied costs - infrastructure</v>
      </c>
      <c r="C8" s="37">
        <f>CapEx!C34</f>
        <v>0.11937500000000001</v>
      </c>
      <c r="D8" s="37">
        <f>CapEx!D34</f>
        <v>0.13780000000000001</v>
      </c>
      <c r="E8" s="37">
        <f>CapEx!E34</f>
        <v>0.12351872000000003</v>
      </c>
      <c r="F8" s="37">
        <f>CapEx!F34</f>
        <v>0.1187575168</v>
      </c>
      <c r="G8" s="37">
        <f>CapEx!G34</f>
        <v>6.1827024896000018E-2</v>
      </c>
      <c r="H8" s="37">
        <f>CapEx!H34</f>
        <v>0</v>
      </c>
      <c r="I8" s="37">
        <f>CapEx!I34</f>
        <v>0</v>
      </c>
      <c r="J8" s="37">
        <f>CapEx!J34</f>
        <v>0</v>
      </c>
      <c r="K8" s="37">
        <f>CapEx!K34</f>
        <v>0</v>
      </c>
      <c r="L8" s="37">
        <f>CapEx!L34</f>
        <v>0</v>
      </c>
      <c r="M8" s="37">
        <f>CapEx!M34</f>
        <v>0</v>
      </c>
      <c r="N8" s="37">
        <f>CapEx!N34</f>
        <v>0</v>
      </c>
      <c r="O8" s="37">
        <f>CapEx!O34</f>
        <v>0</v>
      </c>
      <c r="P8" s="37">
        <f>CapEx!P34</f>
        <v>0</v>
      </c>
      <c r="Q8" s="37">
        <f>CapEx!Q34</f>
        <v>0</v>
      </c>
      <c r="R8" s="37">
        <f>CapEx!R34</f>
        <v>0</v>
      </c>
      <c r="S8" s="37">
        <f>CapEx!S34</f>
        <v>0</v>
      </c>
      <c r="T8" s="37">
        <f>CapEx!T34</f>
        <v>0</v>
      </c>
      <c r="U8" s="37">
        <f>CapEx!U34</f>
        <v>0</v>
      </c>
      <c r="V8" s="37">
        <f>CapEx!V34</f>
        <v>0</v>
      </c>
    </row>
    <row r="9" spans="1:22" x14ac:dyDescent="0.25">
      <c r="A9" s="24" t="s">
        <v>36</v>
      </c>
      <c r="B9" s="10" t="str">
        <f>CapEx!B38</f>
        <v xml:space="preserve">contingency - Infrastructure </v>
      </c>
      <c r="C9" s="37">
        <f>CapEx!C38</f>
        <v>7.1625000000000008E-2</v>
      </c>
      <c r="D9" s="37">
        <f>CapEx!D38</f>
        <v>8.2680000000000003E-2</v>
      </c>
      <c r="E9" s="37">
        <f>CapEx!E38</f>
        <v>7.4111232000000013E-2</v>
      </c>
      <c r="F9" s="37">
        <f>CapEx!F38</f>
        <v>7.125451008E-2</v>
      </c>
      <c r="G9" s="37">
        <f>CapEx!G38</f>
        <v>3.7096214937600007E-2</v>
      </c>
      <c r="H9" s="37">
        <f>CapEx!H38</f>
        <v>0</v>
      </c>
      <c r="I9" s="37">
        <f>CapEx!I38</f>
        <v>0</v>
      </c>
      <c r="J9" s="37">
        <f>CapEx!J38</f>
        <v>0</v>
      </c>
      <c r="K9" s="37">
        <f>CapEx!K38</f>
        <v>0</v>
      </c>
      <c r="L9" s="37">
        <f>CapEx!L38</f>
        <v>0</v>
      </c>
      <c r="M9" s="37">
        <f>CapEx!M38</f>
        <v>0</v>
      </c>
      <c r="N9" s="37">
        <f>CapEx!N38</f>
        <v>0</v>
      </c>
      <c r="O9" s="37">
        <f>CapEx!O38</f>
        <v>0</v>
      </c>
      <c r="P9" s="37">
        <f>CapEx!P38</f>
        <v>0</v>
      </c>
      <c r="Q9" s="37">
        <f>CapEx!Q38</f>
        <v>0</v>
      </c>
      <c r="R9" s="37">
        <f>CapEx!R38</f>
        <v>0</v>
      </c>
      <c r="S9" s="37">
        <f>CapEx!S38</f>
        <v>0</v>
      </c>
      <c r="T9" s="37">
        <f>CapEx!T38</f>
        <v>0</v>
      </c>
      <c r="U9" s="37">
        <f>CapEx!U38</f>
        <v>0</v>
      </c>
      <c r="V9" s="37">
        <f>CapEx!V38</f>
        <v>0</v>
      </c>
    </row>
    <row r="10" spans="1:22" x14ac:dyDescent="0.25">
      <c r="A10" s="24" t="s">
        <v>37</v>
      </c>
      <c r="B10" s="10" t="s">
        <v>79</v>
      </c>
      <c r="C10" s="37">
        <f t="shared" ref="C10:V10" si="2">SUM(C5:C9)</f>
        <v>12.597875</v>
      </c>
      <c r="D10" s="37">
        <f t="shared" si="2"/>
        <v>3.1142799999999999</v>
      </c>
      <c r="E10" s="37">
        <f t="shared" si="2"/>
        <v>2.7915230719999999</v>
      </c>
      <c r="F10" s="37">
        <f t="shared" si="2"/>
        <v>2.6839198796800003</v>
      </c>
      <c r="G10" s="37">
        <f t="shared" si="2"/>
        <v>1.3972907626496003</v>
      </c>
      <c r="H10" s="37">
        <f t="shared" si="2"/>
        <v>0</v>
      </c>
      <c r="I10" s="37">
        <f t="shared" si="2"/>
        <v>0</v>
      </c>
      <c r="J10" s="37">
        <f t="shared" si="2"/>
        <v>0</v>
      </c>
      <c r="K10" s="37">
        <f t="shared" si="2"/>
        <v>0</v>
      </c>
      <c r="L10" s="37">
        <f t="shared" si="2"/>
        <v>0</v>
      </c>
      <c r="M10" s="37">
        <f t="shared" si="2"/>
        <v>0</v>
      </c>
      <c r="N10" s="37">
        <f t="shared" si="2"/>
        <v>0</v>
      </c>
      <c r="O10" s="37">
        <f t="shared" si="2"/>
        <v>0</v>
      </c>
      <c r="P10" s="37">
        <f t="shared" si="2"/>
        <v>0</v>
      </c>
      <c r="Q10" s="37">
        <f t="shared" si="2"/>
        <v>0</v>
      </c>
      <c r="R10" s="37">
        <f t="shared" si="2"/>
        <v>0</v>
      </c>
      <c r="S10" s="37">
        <f t="shared" si="2"/>
        <v>0</v>
      </c>
      <c r="T10" s="37">
        <f t="shared" si="2"/>
        <v>0</v>
      </c>
      <c r="U10" s="37">
        <f t="shared" si="2"/>
        <v>0</v>
      </c>
      <c r="V10" s="37">
        <f t="shared" si="2"/>
        <v>0</v>
      </c>
    </row>
    <row r="11" spans="1:22" x14ac:dyDescent="0.25">
      <c r="A11" s="24"/>
      <c r="B11" s="10"/>
      <c r="C11" s="10"/>
      <c r="D11" s="10"/>
      <c r="E11" s="10"/>
      <c r="F11" s="10"/>
      <c r="G11" s="10"/>
      <c r="H11" s="10"/>
      <c r="I11" s="10"/>
      <c r="J11" s="10"/>
      <c r="K11" s="10"/>
      <c r="L11" s="10"/>
      <c r="M11" s="10"/>
      <c r="N11" s="10"/>
      <c r="O11" s="10"/>
      <c r="P11" s="10"/>
      <c r="Q11" s="10"/>
      <c r="R11" s="10"/>
      <c r="S11" s="10"/>
      <c r="T11" s="10"/>
      <c r="U11" s="10"/>
      <c r="V11" s="10"/>
    </row>
    <row r="12" spans="1:22" ht="15.75" x14ac:dyDescent="0.25">
      <c r="A12" s="11">
        <v>2</v>
      </c>
      <c r="B12" s="25" t="s">
        <v>192</v>
      </c>
      <c r="C12" s="11"/>
      <c r="D12" s="11"/>
      <c r="E12" s="11"/>
      <c r="F12" s="11"/>
      <c r="G12" s="11"/>
      <c r="H12" s="11"/>
      <c r="I12" s="11"/>
      <c r="J12" s="11"/>
      <c r="K12" s="11"/>
      <c r="L12" s="11"/>
      <c r="M12" s="11"/>
      <c r="N12" s="11"/>
      <c r="O12" s="11"/>
      <c r="P12" s="11"/>
      <c r="Q12" s="11"/>
      <c r="R12" s="11"/>
      <c r="S12" s="11"/>
      <c r="T12" s="11"/>
      <c r="U12" s="11"/>
      <c r="V12" s="11"/>
    </row>
    <row r="13" spans="1:22" x14ac:dyDescent="0.25">
      <c r="A13" s="24" t="s">
        <v>4</v>
      </c>
      <c r="B13" s="10" t="str">
        <f>Revenue!B27</f>
        <v xml:space="preserve">Revenue from User Fees, if any </v>
      </c>
      <c r="C13" s="37">
        <f>Revenue!C27</f>
        <v>0</v>
      </c>
      <c r="D13" s="37">
        <f>Revenue!D27</f>
        <v>0</v>
      </c>
      <c r="E13" s="37">
        <f>Revenue!E27</f>
        <v>0</v>
      </c>
      <c r="F13" s="37">
        <f>Revenue!F27</f>
        <v>0</v>
      </c>
      <c r="G13" s="37">
        <f>Revenue!G27</f>
        <v>0</v>
      </c>
      <c r="H13" s="37">
        <f>Revenue!H27</f>
        <v>6.955644445799998E-2</v>
      </c>
      <c r="I13" s="37">
        <f>Revenue!I27</f>
        <v>0.11940522965289999</v>
      </c>
      <c r="J13" s="37">
        <f>Revenue!J27</f>
        <v>0.17218234115948178</v>
      </c>
      <c r="K13" s="37">
        <f>Revenue!K27</f>
        <v>0.22801861464977083</v>
      </c>
      <c r="L13" s="37">
        <f>Revenue!L27</f>
        <v>0.23485917308926396</v>
      </c>
      <c r="M13" s="37">
        <f>Revenue!M27</f>
        <v>0.24190494828194187</v>
      </c>
      <c r="N13" s="37">
        <f>Revenue!N27</f>
        <v>0.24916209673040013</v>
      </c>
      <c r="O13" s="37">
        <f>Revenue!O27</f>
        <v>0.25663695963231214</v>
      </c>
      <c r="P13" s="37">
        <f>Revenue!P27</f>
        <v>0.26433606842128149</v>
      </c>
      <c r="Q13" s="37">
        <f>Revenue!Q27</f>
        <v>0.27226615047391994</v>
      </c>
      <c r="R13" s="37">
        <f>Revenue!R27</f>
        <v>0.28043413498813757</v>
      </c>
      <c r="S13" s="37">
        <f>Revenue!S27</f>
        <v>0.28884715903778163</v>
      </c>
      <c r="T13" s="37">
        <f>Revenue!T27</f>
        <v>0.2975125738089151</v>
      </c>
      <c r="U13" s="37">
        <f>Revenue!U27</f>
        <v>0.30643795102318255</v>
      </c>
      <c r="V13" s="37">
        <f>Revenue!V27</f>
        <v>0.31563108955387797</v>
      </c>
    </row>
    <row r="14" spans="1:22" x14ac:dyDescent="0.25">
      <c r="A14" s="24" t="s">
        <v>7</v>
      </c>
      <c r="B14" s="10" t="str">
        <f>Revenue!B28</f>
        <v>Any Other Revenue</v>
      </c>
      <c r="C14" s="37">
        <f>Revenue!C28</f>
        <v>0</v>
      </c>
      <c r="D14" s="37">
        <f>Revenue!D28</f>
        <v>0</v>
      </c>
      <c r="E14" s="37">
        <f>Revenue!E28</f>
        <v>0</v>
      </c>
      <c r="F14" s="37">
        <f>Revenue!F28</f>
        <v>0</v>
      </c>
      <c r="G14" s="37">
        <f>Revenue!G28</f>
        <v>0</v>
      </c>
      <c r="H14" s="37">
        <f>Revenue!H28</f>
        <v>4.7860558593750005E-2</v>
      </c>
      <c r="I14" s="37">
        <f>Revenue!I28</f>
        <v>8.3755977539062498E-2</v>
      </c>
      <c r="J14" s="37">
        <f>Revenue!J28</f>
        <v>0.12312128698242189</v>
      </c>
      <c r="K14" s="37">
        <f>Revenue!K28</f>
        <v>0.16621373742626952</v>
      </c>
      <c r="L14" s="37">
        <f>Revenue!L28</f>
        <v>0.174524424297583</v>
      </c>
      <c r="M14" s="37">
        <f>Revenue!M28</f>
        <v>0.18325064551246215</v>
      </c>
      <c r="N14" s="37">
        <f>Revenue!N28</f>
        <v>0.19241317778808528</v>
      </c>
      <c r="O14" s="37">
        <f>Revenue!O28</f>
        <v>0.2020338366774895</v>
      </c>
      <c r="P14" s="37">
        <f>Revenue!P28</f>
        <v>0.21213552851136402</v>
      </c>
      <c r="Q14" s="37">
        <f>Revenue!Q28</f>
        <v>0.22274230493693217</v>
      </c>
      <c r="R14" s="37">
        <f>Revenue!R28</f>
        <v>0.23387942018377886</v>
      </c>
      <c r="S14" s="37">
        <f>Revenue!S28</f>
        <v>0.24557339119296778</v>
      </c>
      <c r="T14" s="37">
        <f>Revenue!T28</f>
        <v>0.25785206075261619</v>
      </c>
      <c r="U14" s="37">
        <f>Revenue!U28</f>
        <v>0.27074466379024698</v>
      </c>
      <c r="V14" s="37">
        <f>Revenue!V28</f>
        <v>0.28428189697975931</v>
      </c>
    </row>
    <row r="15" spans="1:22" x14ac:dyDescent="0.25">
      <c r="A15" s="24" t="s">
        <v>34</v>
      </c>
      <c r="B15" s="10" t="s">
        <v>79</v>
      </c>
      <c r="C15" s="37">
        <f t="shared" ref="C15:V15" si="3">SUM(C13:C14)</f>
        <v>0</v>
      </c>
      <c r="D15" s="37">
        <f t="shared" si="3"/>
        <v>0</v>
      </c>
      <c r="E15" s="37">
        <f t="shared" si="3"/>
        <v>0</v>
      </c>
      <c r="F15" s="37">
        <f t="shared" si="3"/>
        <v>0</v>
      </c>
      <c r="G15" s="37">
        <f t="shared" si="3"/>
        <v>0</v>
      </c>
      <c r="H15" s="37">
        <f t="shared" si="3"/>
        <v>0.11741700305174999</v>
      </c>
      <c r="I15" s="37">
        <f t="shared" si="3"/>
        <v>0.20316120719196248</v>
      </c>
      <c r="J15" s="37">
        <f t="shared" si="3"/>
        <v>0.2953036281419037</v>
      </c>
      <c r="K15" s="37">
        <f t="shared" si="3"/>
        <v>0.39423235207604035</v>
      </c>
      <c r="L15" s="37">
        <f t="shared" si="3"/>
        <v>0.40938359738684693</v>
      </c>
      <c r="M15" s="37">
        <f t="shared" si="3"/>
        <v>0.42515559379440404</v>
      </c>
      <c r="N15" s="37">
        <f t="shared" si="3"/>
        <v>0.44157527451848544</v>
      </c>
      <c r="O15" s="37">
        <f t="shared" si="3"/>
        <v>0.45867079630980168</v>
      </c>
      <c r="P15" s="37">
        <f t="shared" si="3"/>
        <v>0.47647159693264551</v>
      </c>
      <c r="Q15" s="37">
        <f t="shared" si="3"/>
        <v>0.49500845541085214</v>
      </c>
      <c r="R15" s="37">
        <f t="shared" si="3"/>
        <v>0.51431355517191646</v>
      </c>
      <c r="S15" s="37">
        <f t="shared" si="3"/>
        <v>0.53442055023074941</v>
      </c>
      <c r="T15" s="37">
        <f t="shared" si="3"/>
        <v>0.55536463456153129</v>
      </c>
      <c r="U15" s="37">
        <f t="shared" si="3"/>
        <v>0.57718261481342958</v>
      </c>
      <c r="V15" s="37">
        <f t="shared" si="3"/>
        <v>0.59991298653363723</v>
      </c>
    </row>
    <row r="16" spans="1:22" x14ac:dyDescent="0.25">
      <c r="A16" s="24"/>
      <c r="B16" s="10"/>
      <c r="C16" s="10"/>
      <c r="D16" s="10"/>
      <c r="E16" s="10"/>
      <c r="F16" s="10"/>
      <c r="G16" s="10"/>
      <c r="H16" s="10"/>
      <c r="I16" s="10"/>
      <c r="J16" s="10"/>
      <c r="K16" s="10"/>
      <c r="L16" s="10"/>
      <c r="M16" s="10"/>
      <c r="N16" s="10"/>
      <c r="O16" s="10"/>
      <c r="P16" s="10"/>
      <c r="Q16" s="10"/>
      <c r="R16" s="10"/>
      <c r="S16" s="10"/>
      <c r="T16" s="10"/>
      <c r="U16" s="10"/>
      <c r="V16" s="10"/>
    </row>
    <row r="17" spans="1:22" ht="15.75" x14ac:dyDescent="0.25">
      <c r="A17" s="11">
        <v>3</v>
      </c>
      <c r="B17" s="25" t="s">
        <v>193</v>
      </c>
      <c r="C17" s="11"/>
      <c r="D17" s="11"/>
      <c r="E17" s="11"/>
      <c r="F17" s="11"/>
      <c r="G17" s="11"/>
      <c r="H17" s="11"/>
      <c r="I17" s="11"/>
      <c r="J17" s="11"/>
      <c r="K17" s="11"/>
      <c r="L17" s="11"/>
      <c r="M17" s="11"/>
      <c r="N17" s="11"/>
      <c r="O17" s="11"/>
      <c r="P17" s="11"/>
      <c r="Q17" s="11"/>
      <c r="R17" s="11"/>
      <c r="S17" s="11"/>
      <c r="T17" s="11"/>
      <c r="U17" s="11"/>
      <c r="V17" s="11"/>
    </row>
    <row r="18" spans="1:22" x14ac:dyDescent="0.25">
      <c r="A18" s="24" t="s">
        <v>4</v>
      </c>
      <c r="B18" s="10" t="str">
        <f>OpEx!B5</f>
        <v>Infrastructure Development</v>
      </c>
      <c r="C18" s="37">
        <f>OpEx!C13</f>
        <v>0</v>
      </c>
      <c r="D18" s="37">
        <f>OpEx!D13</f>
        <v>0</v>
      </c>
      <c r="E18" s="37">
        <f>OpEx!E13</f>
        <v>0</v>
      </c>
      <c r="F18" s="37">
        <f>OpEx!F13</f>
        <v>4.3630099968000005E-2</v>
      </c>
      <c r="G18" s="37">
        <f>OpEx!G13</f>
        <v>4.5375303966720008E-2</v>
      </c>
      <c r="H18" s="37">
        <f>OpEx!H13</f>
        <v>0.6828808261464655</v>
      </c>
      <c r="I18" s="37">
        <f>OpEx!I13</f>
        <v>0.71019605919232409</v>
      </c>
      <c r="J18" s="37">
        <f>OpEx!J13</f>
        <v>0.73860390156001698</v>
      </c>
      <c r="K18" s="37">
        <f>OpEx!K13</f>
        <v>0.76814805762241778</v>
      </c>
      <c r="L18" s="37">
        <f>OpEx!L13</f>
        <v>0.79887397992731468</v>
      </c>
      <c r="M18" s="37">
        <f>OpEx!M13</f>
        <v>0.83082893912440714</v>
      </c>
      <c r="N18" s="37">
        <f>OpEx!N13</f>
        <v>0.86406209668938339</v>
      </c>
      <c r="O18" s="37">
        <f>OpEx!O13</f>
        <v>0.89862458055695882</v>
      </c>
      <c r="P18" s="37">
        <f>OpEx!P13</f>
        <v>0.93456956377923739</v>
      </c>
      <c r="Q18" s="37">
        <f>OpEx!Q13</f>
        <v>0.97195234633040672</v>
      </c>
      <c r="R18" s="37">
        <f>OpEx!R13</f>
        <v>1.010830440183623</v>
      </c>
      <c r="S18" s="37">
        <f>OpEx!S13</f>
        <v>1.0512636577909682</v>
      </c>
      <c r="T18" s="37">
        <f>OpEx!T13</f>
        <v>1.0933142041026069</v>
      </c>
      <c r="U18" s="37">
        <f>OpEx!U13</f>
        <v>1.1370467722667112</v>
      </c>
      <c r="V18" s="37">
        <f>OpEx!V13</f>
        <v>1.1825286431573798</v>
      </c>
    </row>
    <row r="19" spans="1:22" x14ac:dyDescent="0.25">
      <c r="A19" s="24"/>
      <c r="B19" s="10"/>
      <c r="C19" s="10"/>
      <c r="D19" s="10"/>
      <c r="E19" s="10"/>
      <c r="F19" s="10"/>
      <c r="G19" s="10"/>
      <c r="H19" s="10"/>
      <c r="I19" s="10"/>
      <c r="J19" s="10"/>
      <c r="K19" s="10"/>
      <c r="L19" s="10"/>
      <c r="M19" s="10"/>
      <c r="N19" s="10"/>
      <c r="O19" s="10"/>
      <c r="P19" s="10"/>
      <c r="Q19" s="10"/>
      <c r="R19" s="10"/>
      <c r="S19" s="10"/>
      <c r="T19" s="10"/>
      <c r="U19" s="10"/>
      <c r="V19" s="10"/>
    </row>
    <row r="20" spans="1:22" ht="15.75" x14ac:dyDescent="0.25">
      <c r="A20" s="11">
        <v>4</v>
      </c>
      <c r="B20" s="25" t="s">
        <v>196</v>
      </c>
      <c r="C20" s="11"/>
      <c r="D20" s="11"/>
      <c r="E20" s="11"/>
      <c r="F20" s="11"/>
      <c r="G20" s="11"/>
      <c r="H20" s="11"/>
      <c r="I20" s="11"/>
      <c r="J20" s="11"/>
      <c r="K20" s="11"/>
      <c r="L20" s="11"/>
      <c r="M20" s="11"/>
      <c r="N20" s="11"/>
      <c r="O20" s="11"/>
      <c r="P20" s="11"/>
      <c r="Q20" s="11"/>
      <c r="R20" s="11"/>
      <c r="S20" s="11"/>
      <c r="T20" s="11"/>
      <c r="U20" s="11"/>
      <c r="V20" s="11"/>
    </row>
    <row r="21" spans="1:22" x14ac:dyDescent="0.25">
      <c r="A21" s="24" t="s">
        <v>4</v>
      </c>
      <c r="B21" s="10" t="s">
        <v>195</v>
      </c>
      <c r="C21" s="37">
        <f t="shared" ref="C21:E21" si="4">C15-C18-C10</f>
        <v>-12.597875</v>
      </c>
      <c r="D21" s="37">
        <f t="shared" si="4"/>
        <v>-3.1142799999999999</v>
      </c>
      <c r="E21" s="37">
        <f t="shared" si="4"/>
        <v>-2.7915230719999999</v>
      </c>
      <c r="F21" s="37">
        <f>F15-F18-F10</f>
        <v>-2.7275499796480003</v>
      </c>
      <c r="G21" s="37">
        <f t="shared" ref="G21:V21" si="5">G15-G18-G10</f>
        <v>-1.4426660666163202</v>
      </c>
      <c r="H21" s="37">
        <f t="shared" si="5"/>
        <v>-0.56546382309471555</v>
      </c>
      <c r="I21" s="37">
        <f t="shared" si="5"/>
        <v>-0.50703485200036158</v>
      </c>
      <c r="J21" s="37">
        <f t="shared" si="5"/>
        <v>-0.44330027341811329</v>
      </c>
      <c r="K21" s="37">
        <f t="shared" si="5"/>
        <v>-0.37391570554637743</v>
      </c>
      <c r="L21" s="37">
        <f t="shared" si="5"/>
        <v>-0.38949038254046775</v>
      </c>
      <c r="M21" s="37">
        <f t="shared" si="5"/>
        <v>-0.4056733453300031</v>
      </c>
      <c r="N21" s="37">
        <f t="shared" si="5"/>
        <v>-0.42248682217089795</v>
      </c>
      <c r="O21" s="37">
        <f t="shared" si="5"/>
        <v>-0.43995378424715714</v>
      </c>
      <c r="P21" s="37">
        <f t="shared" si="5"/>
        <v>-0.45809796684659188</v>
      </c>
      <c r="Q21" s="37">
        <f t="shared" si="5"/>
        <v>-0.47694389091955458</v>
      </c>
      <c r="R21" s="37">
        <f t="shared" si="5"/>
        <v>-0.49651688501170654</v>
      </c>
      <c r="S21" s="37">
        <f t="shared" si="5"/>
        <v>-0.51684310756021878</v>
      </c>
      <c r="T21" s="37">
        <f t="shared" si="5"/>
        <v>-0.53794956954107565</v>
      </c>
      <c r="U21" s="37">
        <f t="shared" si="5"/>
        <v>-0.55986415745328166</v>
      </c>
      <c r="V21" s="37">
        <f t="shared" si="5"/>
        <v>-0.58261565662374259</v>
      </c>
    </row>
    <row r="23" spans="1:22" ht="15.75" x14ac:dyDescent="0.25">
      <c r="A23" s="11">
        <v>5</v>
      </c>
      <c r="B23" s="25" t="s">
        <v>212</v>
      </c>
      <c r="C23" s="11"/>
      <c r="D23" s="11"/>
      <c r="E23" s="11"/>
      <c r="F23" s="11"/>
      <c r="G23" s="11"/>
      <c r="H23" s="11"/>
      <c r="I23" s="11"/>
      <c r="J23" s="11"/>
      <c r="K23" s="11"/>
      <c r="L23" s="11"/>
      <c r="M23" s="11"/>
      <c r="N23" s="11"/>
      <c r="O23" s="11"/>
      <c r="P23" s="11"/>
      <c r="Q23" s="11"/>
      <c r="R23" s="11"/>
      <c r="S23" s="11"/>
      <c r="T23" s="11"/>
      <c r="U23" s="11"/>
      <c r="V23" s="11"/>
    </row>
    <row r="24" spans="1:22" x14ac:dyDescent="0.25">
      <c r="A24" s="24" t="s">
        <v>4</v>
      </c>
      <c r="B24" s="10" t="str">
        <f>'Interest Charges'!B4</f>
        <v>Cost of Debt</v>
      </c>
      <c r="C24" s="37">
        <f>'Interest Charges'!C10</f>
        <v>0.22676174999999998</v>
      </c>
      <c r="D24" s="37">
        <f>'Interest Charges'!D10</f>
        <v>0.50958053999999997</v>
      </c>
      <c r="E24" s="37">
        <f>'Interest Charges'!E10</f>
        <v>0.61588499529599994</v>
      </c>
      <c r="F24" s="37">
        <f>'Interest Charges'!F10</f>
        <v>0.71444296842624</v>
      </c>
      <c r="G24" s="37">
        <f>'Interest Charges'!G10</f>
        <v>0.78790475998817278</v>
      </c>
      <c r="H24" s="37">
        <f>'Interest Charges'!H10</f>
        <v>0.81305599371586557</v>
      </c>
      <c r="I24" s="37">
        <f>'Interest Charges'!I10</f>
        <v>0.81305599371586557</v>
      </c>
      <c r="J24" s="37">
        <f>'Interest Charges'!J10</f>
        <v>0.81305599371586557</v>
      </c>
      <c r="K24" s="37">
        <f>'Interest Charges'!K10</f>
        <v>0.81305599371586557</v>
      </c>
      <c r="L24" s="37">
        <f>'Interest Charges'!L10</f>
        <v>0.81305599371586557</v>
      </c>
      <c r="M24" s="37">
        <f>'Interest Charges'!M10</f>
        <v>0.81305599371586557</v>
      </c>
      <c r="N24" s="37">
        <f>'Interest Charges'!N10</f>
        <v>0.81305599371586557</v>
      </c>
      <c r="O24" s="37">
        <f>'Interest Charges'!O10</f>
        <v>0.81305599371586557</v>
      </c>
      <c r="P24" s="37">
        <f>'Interest Charges'!P10</f>
        <v>0.81305599371586557</v>
      </c>
      <c r="Q24" s="37">
        <f>'Interest Charges'!Q10</f>
        <v>0.81305599371586557</v>
      </c>
      <c r="R24" s="37">
        <f>'Interest Charges'!R10</f>
        <v>0.81305599371586557</v>
      </c>
      <c r="S24" s="37">
        <f>'Interest Charges'!S10</f>
        <v>0.81305599371586557</v>
      </c>
      <c r="T24" s="37">
        <f>'Interest Charges'!T10</f>
        <v>0.81305599371586557</v>
      </c>
      <c r="U24" s="37">
        <f>'Interest Charges'!U10</f>
        <v>0.81305599371586557</v>
      </c>
      <c r="V24" s="37">
        <f>'Interest Charges'!V10</f>
        <v>0.81305599371586557</v>
      </c>
    </row>
    <row r="25" spans="1:22" x14ac:dyDescent="0.25">
      <c r="A25" s="24" t="s">
        <v>7</v>
      </c>
      <c r="B25" s="10" t="str">
        <f>'Interest Charges'!B19</f>
        <v>Cost of any other funding source*</v>
      </c>
      <c r="C25" s="37">
        <f>'Interest Charges'!C25</f>
        <v>7.0863046875000002E-2</v>
      </c>
      <c r="D25" s="37">
        <f>'Interest Charges'!D25</f>
        <v>0.15924391874999996</v>
      </c>
      <c r="E25" s="37">
        <f>'Interest Charges'!E25</f>
        <v>0.19246406102999999</v>
      </c>
      <c r="F25" s="37">
        <f>'Interest Charges'!F25</f>
        <v>0.22326342763319998</v>
      </c>
      <c r="G25" s="37">
        <f>'Interest Charges'!G25</f>
        <v>0.24622023749630401</v>
      </c>
      <c r="H25" s="37">
        <f>'Interest Charges'!H25</f>
        <v>0.25407999803620801</v>
      </c>
      <c r="I25" s="37">
        <f>'Interest Charges'!I25</f>
        <v>0.25407999803620801</v>
      </c>
      <c r="J25" s="37">
        <f>'Interest Charges'!J25</f>
        <v>0.25407999803620801</v>
      </c>
      <c r="K25" s="37">
        <f>'Interest Charges'!K25</f>
        <v>0.25407999803620801</v>
      </c>
      <c r="L25" s="37">
        <f>'Interest Charges'!L25</f>
        <v>0.25407999803620801</v>
      </c>
      <c r="M25" s="37">
        <f>'Interest Charges'!M25</f>
        <v>0.25407999803620801</v>
      </c>
      <c r="N25" s="37">
        <f>'Interest Charges'!N25</f>
        <v>0.25407999803620801</v>
      </c>
      <c r="O25" s="37">
        <f>'Interest Charges'!O25</f>
        <v>0.25407999803620801</v>
      </c>
      <c r="P25" s="37">
        <f>'Interest Charges'!P25</f>
        <v>0.25407999803620801</v>
      </c>
      <c r="Q25" s="37">
        <f>'Interest Charges'!Q25</f>
        <v>0.25407999803620801</v>
      </c>
      <c r="R25" s="37">
        <f>'Interest Charges'!R25</f>
        <v>0.25407999803620801</v>
      </c>
      <c r="S25" s="37">
        <f>'Interest Charges'!S25</f>
        <v>0.25407999803620801</v>
      </c>
      <c r="T25" s="37">
        <f>'Interest Charges'!T25</f>
        <v>0.25407999803620801</v>
      </c>
      <c r="U25" s="37">
        <f>'Interest Charges'!U25</f>
        <v>0.25407999803620801</v>
      </c>
      <c r="V25" s="37">
        <f>'Interest Charges'!V25</f>
        <v>0.25407999803620801</v>
      </c>
    </row>
    <row r="26" spans="1:22" ht="30" x14ac:dyDescent="0.25">
      <c r="A26" s="24" t="s">
        <v>34</v>
      </c>
      <c r="B26" s="10" t="str">
        <f>'Interest Charges'!B34</f>
        <v>Cost of ___________{additional funding sources}</v>
      </c>
      <c r="C26" s="37">
        <f>'Interest Charges'!C40</f>
        <v>0</v>
      </c>
      <c r="D26" s="37">
        <f>'Interest Charges'!D40</f>
        <v>0</v>
      </c>
      <c r="E26" s="37">
        <f>'Interest Charges'!E40</f>
        <v>0</v>
      </c>
      <c r="F26" s="37">
        <f>'Interest Charges'!F40</f>
        <v>0</v>
      </c>
      <c r="G26" s="37">
        <f>'Interest Charges'!G40</f>
        <v>0</v>
      </c>
      <c r="H26" s="37">
        <f>'Interest Charges'!H40</f>
        <v>0</v>
      </c>
      <c r="I26" s="37">
        <f>'Interest Charges'!I40</f>
        <v>0</v>
      </c>
      <c r="J26" s="37">
        <f>'Interest Charges'!J40</f>
        <v>0</v>
      </c>
      <c r="K26" s="37">
        <f>'Interest Charges'!K40</f>
        <v>0</v>
      </c>
      <c r="L26" s="37">
        <f>'Interest Charges'!L40</f>
        <v>0</v>
      </c>
      <c r="M26" s="37">
        <f>'Interest Charges'!M40</f>
        <v>0</v>
      </c>
      <c r="N26" s="37">
        <f>'Interest Charges'!N40</f>
        <v>0</v>
      </c>
      <c r="O26" s="37">
        <f>'Interest Charges'!O40</f>
        <v>0</v>
      </c>
      <c r="P26" s="37">
        <f>'Interest Charges'!P40</f>
        <v>0</v>
      </c>
      <c r="Q26" s="37">
        <f>'Interest Charges'!Q40</f>
        <v>0</v>
      </c>
      <c r="R26" s="37">
        <f>'Interest Charges'!R40</f>
        <v>0</v>
      </c>
      <c r="S26" s="37">
        <f>'Interest Charges'!S40</f>
        <v>0</v>
      </c>
      <c r="T26" s="37">
        <f>'Interest Charges'!T40</f>
        <v>0</v>
      </c>
      <c r="U26" s="37">
        <f>'Interest Charges'!U40</f>
        <v>0</v>
      </c>
      <c r="V26" s="37">
        <f>'Interest Charges'!V40</f>
        <v>0</v>
      </c>
    </row>
    <row r="27" spans="1:22" x14ac:dyDescent="0.25">
      <c r="A27" s="24" t="s">
        <v>35</v>
      </c>
      <c r="B27" s="10" t="s">
        <v>79</v>
      </c>
      <c r="C27" s="37">
        <f>SUM(C24:C26)</f>
        <v>0.29762479687499999</v>
      </c>
      <c r="D27" s="37">
        <f t="shared" ref="D27:V27" si="6">SUM(D24:D26)</f>
        <v>0.66882445874999996</v>
      </c>
      <c r="E27" s="37">
        <f t="shared" si="6"/>
        <v>0.80834905632599996</v>
      </c>
      <c r="F27" s="37">
        <f t="shared" si="6"/>
        <v>0.93770639605943995</v>
      </c>
      <c r="G27" s="37">
        <f t="shared" si="6"/>
        <v>1.0341249974844768</v>
      </c>
      <c r="H27" s="37">
        <f t="shared" si="6"/>
        <v>1.0671359917520735</v>
      </c>
      <c r="I27" s="37">
        <f t="shared" si="6"/>
        <v>1.0671359917520735</v>
      </c>
      <c r="J27" s="37">
        <f t="shared" si="6"/>
        <v>1.0671359917520735</v>
      </c>
      <c r="K27" s="37">
        <f t="shared" si="6"/>
        <v>1.0671359917520735</v>
      </c>
      <c r="L27" s="37">
        <f t="shared" si="6"/>
        <v>1.0671359917520735</v>
      </c>
      <c r="M27" s="37">
        <f t="shared" si="6"/>
        <v>1.0671359917520735</v>
      </c>
      <c r="N27" s="37">
        <f t="shared" si="6"/>
        <v>1.0671359917520735</v>
      </c>
      <c r="O27" s="37">
        <f t="shared" si="6"/>
        <v>1.0671359917520735</v>
      </c>
      <c r="P27" s="37">
        <f t="shared" si="6"/>
        <v>1.0671359917520735</v>
      </c>
      <c r="Q27" s="37">
        <f t="shared" si="6"/>
        <v>1.0671359917520735</v>
      </c>
      <c r="R27" s="37">
        <f t="shared" si="6"/>
        <v>1.0671359917520735</v>
      </c>
      <c r="S27" s="37">
        <f t="shared" si="6"/>
        <v>1.0671359917520735</v>
      </c>
      <c r="T27" s="37">
        <f t="shared" si="6"/>
        <v>1.0671359917520735</v>
      </c>
      <c r="U27" s="37">
        <f t="shared" si="6"/>
        <v>1.0671359917520735</v>
      </c>
      <c r="V27" s="37">
        <f t="shared" si="6"/>
        <v>1.0671359917520735</v>
      </c>
    </row>
    <row r="29" spans="1:22" ht="15.75" x14ac:dyDescent="0.25">
      <c r="A29" s="11">
        <v>6</v>
      </c>
      <c r="B29" s="25" t="s">
        <v>217</v>
      </c>
      <c r="C29" s="11"/>
      <c r="D29" s="11"/>
      <c r="E29" s="11"/>
      <c r="F29" s="11"/>
      <c r="G29" s="11"/>
      <c r="H29" s="11"/>
      <c r="I29" s="11"/>
      <c r="J29" s="11"/>
      <c r="K29" s="11"/>
      <c r="L29" s="11"/>
      <c r="M29" s="11"/>
      <c r="N29" s="11"/>
      <c r="O29" s="11"/>
      <c r="P29" s="11"/>
      <c r="Q29" s="11"/>
      <c r="R29" s="11"/>
      <c r="S29" s="11"/>
      <c r="T29" s="11"/>
      <c r="U29" s="11"/>
      <c r="V29" s="11"/>
    </row>
    <row r="30" spans="1:22" x14ac:dyDescent="0.25">
      <c r="A30" s="24" t="s">
        <v>4</v>
      </c>
      <c r="B30" s="10" t="str">
        <f>'Interest Charges'!B4</f>
        <v>Cost of Debt</v>
      </c>
      <c r="C30" s="37">
        <f>'Interest Charges'!C8</f>
        <v>0</v>
      </c>
      <c r="D30" s="37">
        <f>'Interest Charges'!D8</f>
        <v>0</v>
      </c>
      <c r="E30" s="37">
        <f>'Interest Charges'!E8</f>
        <v>0</v>
      </c>
      <c r="F30" s="37">
        <f>'Interest Charges'!F8</f>
        <v>0</v>
      </c>
      <c r="G30" s="37">
        <f>'Interest Charges'!G8</f>
        <v>0</v>
      </c>
      <c r="H30" s="37">
        <f>'Interest Charges'!H8</f>
        <v>0</v>
      </c>
      <c r="I30" s="37">
        <f>'Interest Charges'!I8</f>
        <v>0</v>
      </c>
      <c r="J30" s="37">
        <f>'Interest Charges'!J8</f>
        <v>0</v>
      </c>
      <c r="K30" s="37">
        <f>'Interest Charges'!K8</f>
        <v>0</v>
      </c>
      <c r="L30" s="37">
        <f>'Interest Charges'!L8</f>
        <v>0</v>
      </c>
      <c r="M30" s="37">
        <f>'Interest Charges'!M8</f>
        <v>0</v>
      </c>
      <c r="N30" s="37">
        <f>'Interest Charges'!N8</f>
        <v>0</v>
      </c>
      <c r="O30" s="37">
        <f>'Interest Charges'!O8</f>
        <v>0</v>
      </c>
      <c r="P30" s="37">
        <f>'Interest Charges'!P8</f>
        <v>0</v>
      </c>
      <c r="Q30" s="37">
        <f>'Interest Charges'!Q8</f>
        <v>0</v>
      </c>
      <c r="R30" s="37">
        <f>'Interest Charges'!R8</f>
        <v>0</v>
      </c>
      <c r="S30" s="37">
        <f>'Interest Charges'!S8</f>
        <v>0</v>
      </c>
      <c r="T30" s="37">
        <f>'Interest Charges'!T8</f>
        <v>0</v>
      </c>
      <c r="U30" s="37">
        <f>'Interest Charges'!U8</f>
        <v>0</v>
      </c>
      <c r="V30" s="37">
        <f>'Interest Charges'!V8</f>
        <v>0</v>
      </c>
    </row>
    <row r="31" spans="1:22" x14ac:dyDescent="0.25">
      <c r="A31" s="24" t="s">
        <v>7</v>
      </c>
      <c r="B31" s="10" t="str">
        <f>'Interest Charges'!B19</f>
        <v>Cost of any other funding source*</v>
      </c>
      <c r="C31" s="37">
        <f>'Interest Charges'!C23</f>
        <v>0</v>
      </c>
      <c r="D31" s="37">
        <f>'Interest Charges'!D23</f>
        <v>0</v>
      </c>
      <c r="E31" s="37">
        <f>'Interest Charges'!E23</f>
        <v>0</v>
      </c>
      <c r="F31" s="37">
        <f>'Interest Charges'!F23</f>
        <v>0</v>
      </c>
      <c r="G31" s="37">
        <f>'Interest Charges'!G23</f>
        <v>0</v>
      </c>
      <c r="H31" s="37">
        <f>'Interest Charges'!H23</f>
        <v>0</v>
      </c>
      <c r="I31" s="37">
        <f>'Interest Charges'!I23</f>
        <v>0</v>
      </c>
      <c r="J31" s="37">
        <f>'Interest Charges'!J23</f>
        <v>0</v>
      </c>
      <c r="K31" s="37">
        <f>'Interest Charges'!K23</f>
        <v>0</v>
      </c>
      <c r="L31" s="37">
        <f>'Interest Charges'!L23</f>
        <v>0</v>
      </c>
      <c r="M31" s="37">
        <f>'Interest Charges'!M23</f>
        <v>0</v>
      </c>
      <c r="N31" s="37">
        <f>'Interest Charges'!N23</f>
        <v>0</v>
      </c>
      <c r="O31" s="37">
        <f>'Interest Charges'!O23</f>
        <v>0</v>
      </c>
      <c r="P31" s="37">
        <f>'Interest Charges'!P23</f>
        <v>0</v>
      </c>
      <c r="Q31" s="37">
        <f>'Interest Charges'!Q23</f>
        <v>0</v>
      </c>
      <c r="R31" s="37">
        <f>'Interest Charges'!R23</f>
        <v>0</v>
      </c>
      <c r="S31" s="37">
        <f>'Interest Charges'!S23</f>
        <v>0</v>
      </c>
      <c r="T31" s="37">
        <f>'Interest Charges'!T23</f>
        <v>0</v>
      </c>
      <c r="U31" s="37">
        <f>'Interest Charges'!U23</f>
        <v>0</v>
      </c>
      <c r="V31" s="37">
        <f>'Interest Charges'!V23</f>
        <v>0</v>
      </c>
    </row>
    <row r="32" spans="1:22" ht="30" x14ac:dyDescent="0.25">
      <c r="A32" s="24" t="s">
        <v>34</v>
      </c>
      <c r="B32" s="10" t="str">
        <f>'Interest Charges'!B34</f>
        <v>Cost of ___________{additional funding sources}</v>
      </c>
      <c r="C32" s="37">
        <f>'Interest Charges'!C38</f>
        <v>0</v>
      </c>
      <c r="D32" s="37">
        <f>'Interest Charges'!D38</f>
        <v>0</v>
      </c>
      <c r="E32" s="37">
        <f>'Interest Charges'!E38</f>
        <v>0</v>
      </c>
      <c r="F32" s="37">
        <f>'Interest Charges'!F38</f>
        <v>0</v>
      </c>
      <c r="G32" s="37">
        <f>'Interest Charges'!G38</f>
        <v>0</v>
      </c>
      <c r="H32" s="37">
        <f>'Interest Charges'!H38</f>
        <v>0</v>
      </c>
      <c r="I32" s="37">
        <f>'Interest Charges'!I38</f>
        <v>0</v>
      </c>
      <c r="J32" s="37">
        <f>'Interest Charges'!J38</f>
        <v>0</v>
      </c>
      <c r="K32" s="37">
        <f>'Interest Charges'!K38</f>
        <v>0</v>
      </c>
      <c r="L32" s="37">
        <f>'Interest Charges'!L38</f>
        <v>0</v>
      </c>
      <c r="M32" s="37">
        <f>'Interest Charges'!M38</f>
        <v>0</v>
      </c>
      <c r="N32" s="37">
        <f>'Interest Charges'!N38</f>
        <v>0</v>
      </c>
      <c r="O32" s="37">
        <f>'Interest Charges'!O38</f>
        <v>0</v>
      </c>
      <c r="P32" s="37">
        <f>'Interest Charges'!P38</f>
        <v>0</v>
      </c>
      <c r="Q32" s="37">
        <f>'Interest Charges'!Q38</f>
        <v>0</v>
      </c>
      <c r="R32" s="37">
        <f>'Interest Charges'!R38</f>
        <v>0</v>
      </c>
      <c r="S32" s="37">
        <f>'Interest Charges'!S38</f>
        <v>0</v>
      </c>
      <c r="T32" s="37">
        <f>'Interest Charges'!T38</f>
        <v>0</v>
      </c>
      <c r="U32" s="37">
        <f>'Interest Charges'!U38</f>
        <v>0</v>
      </c>
      <c r="V32" s="37">
        <f>'Interest Charges'!V38</f>
        <v>0</v>
      </c>
    </row>
    <row r="33" spans="1:22" x14ac:dyDescent="0.25">
      <c r="A33" s="24" t="s">
        <v>35</v>
      </c>
      <c r="B33" s="10" t="s">
        <v>79</v>
      </c>
      <c r="C33" s="37">
        <f>SUM(C30:C32)</f>
        <v>0</v>
      </c>
      <c r="D33" s="37">
        <f t="shared" ref="D33:V33" si="7">SUM(D30:D32)</f>
        <v>0</v>
      </c>
      <c r="E33" s="37">
        <f t="shared" si="7"/>
        <v>0</v>
      </c>
      <c r="F33" s="37">
        <f t="shared" si="7"/>
        <v>0</v>
      </c>
      <c r="G33" s="37">
        <f t="shared" si="7"/>
        <v>0</v>
      </c>
      <c r="H33" s="37">
        <f t="shared" si="7"/>
        <v>0</v>
      </c>
      <c r="I33" s="37">
        <f t="shared" si="7"/>
        <v>0</v>
      </c>
      <c r="J33" s="37">
        <f t="shared" si="7"/>
        <v>0</v>
      </c>
      <c r="K33" s="37">
        <f t="shared" si="7"/>
        <v>0</v>
      </c>
      <c r="L33" s="37">
        <f t="shared" si="7"/>
        <v>0</v>
      </c>
      <c r="M33" s="37">
        <f t="shared" si="7"/>
        <v>0</v>
      </c>
      <c r="N33" s="37">
        <f t="shared" si="7"/>
        <v>0</v>
      </c>
      <c r="O33" s="37">
        <f t="shared" si="7"/>
        <v>0</v>
      </c>
      <c r="P33" s="37">
        <f t="shared" si="7"/>
        <v>0</v>
      </c>
      <c r="Q33" s="37">
        <f t="shared" si="7"/>
        <v>0</v>
      </c>
      <c r="R33" s="37">
        <f t="shared" si="7"/>
        <v>0</v>
      </c>
      <c r="S33" s="37">
        <f t="shared" si="7"/>
        <v>0</v>
      </c>
      <c r="T33" s="37">
        <f t="shared" si="7"/>
        <v>0</v>
      </c>
      <c r="U33" s="37">
        <f t="shared" si="7"/>
        <v>0</v>
      </c>
      <c r="V33" s="37">
        <f t="shared" si="7"/>
        <v>0</v>
      </c>
    </row>
    <row r="34" spans="1:22" s="62" customFormat="1" x14ac:dyDescent="0.25"/>
    <row r="35" spans="1:22" s="62" customFormat="1" ht="15.75" x14ac:dyDescent="0.25">
      <c r="A35" s="11">
        <v>7</v>
      </c>
      <c r="B35" s="25" t="s">
        <v>218</v>
      </c>
      <c r="C35" s="11"/>
      <c r="D35" s="11"/>
      <c r="E35" s="11"/>
      <c r="F35" s="11"/>
      <c r="G35" s="11"/>
      <c r="H35" s="11"/>
      <c r="I35" s="11"/>
      <c r="J35" s="11"/>
      <c r="K35" s="11"/>
      <c r="L35" s="11"/>
      <c r="M35" s="11"/>
      <c r="N35" s="11"/>
      <c r="O35" s="11"/>
      <c r="P35" s="11"/>
      <c r="Q35" s="11"/>
      <c r="R35" s="11"/>
      <c r="S35" s="11"/>
      <c r="T35" s="11"/>
      <c r="U35" s="11"/>
      <c r="V35" s="11"/>
    </row>
    <row r="36" spans="1:22" x14ac:dyDescent="0.25">
      <c r="B36" s="10" t="s">
        <v>79</v>
      </c>
      <c r="C36" s="37">
        <f>C21-C27-C33</f>
        <v>-12.895499796875001</v>
      </c>
      <c r="D36" s="37">
        <f t="shared" ref="D36:V36" si="8">D21-D27-D33</f>
        <v>-3.78310445875</v>
      </c>
      <c r="E36" s="37">
        <f t="shared" si="8"/>
        <v>-3.599872128326</v>
      </c>
      <c r="F36" s="37">
        <f t="shared" si="8"/>
        <v>-3.6652563757074401</v>
      </c>
      <c r="G36" s="37">
        <f t="shared" si="8"/>
        <v>-2.4767910641007971</v>
      </c>
      <c r="H36" s="37">
        <f t="shared" si="8"/>
        <v>-1.6325998148467891</v>
      </c>
      <c r="I36" s="37">
        <f t="shared" si="8"/>
        <v>-1.5741708437524351</v>
      </c>
      <c r="J36" s="37">
        <f t="shared" si="8"/>
        <v>-1.5104362651701868</v>
      </c>
      <c r="K36" s="37">
        <f t="shared" si="8"/>
        <v>-1.4410516972984508</v>
      </c>
      <c r="L36" s="37">
        <f t="shared" si="8"/>
        <v>-1.4566263742925414</v>
      </c>
      <c r="M36" s="37">
        <f t="shared" si="8"/>
        <v>-1.4728093370820767</v>
      </c>
      <c r="N36" s="37">
        <f t="shared" si="8"/>
        <v>-1.4896228139229715</v>
      </c>
      <c r="O36" s="37">
        <f t="shared" si="8"/>
        <v>-1.5070897759992308</v>
      </c>
      <c r="P36" s="37">
        <f t="shared" si="8"/>
        <v>-1.5252339585986654</v>
      </c>
      <c r="Q36" s="37">
        <f t="shared" si="8"/>
        <v>-1.5440798826716282</v>
      </c>
      <c r="R36" s="37">
        <f t="shared" si="8"/>
        <v>-1.5636528767637801</v>
      </c>
      <c r="S36" s="37">
        <f t="shared" si="8"/>
        <v>-1.5839790993122924</v>
      </c>
      <c r="T36" s="37">
        <f t="shared" si="8"/>
        <v>-1.6050855612931492</v>
      </c>
      <c r="U36" s="37">
        <f t="shared" si="8"/>
        <v>-1.6270001492053552</v>
      </c>
      <c r="V36" s="37">
        <f t="shared" si="8"/>
        <v>-1.6497516483758161</v>
      </c>
    </row>
    <row r="37" spans="1:22" x14ac:dyDescent="0.25">
      <c r="B37" s="10"/>
    </row>
    <row r="38" spans="1:22" ht="15.75" x14ac:dyDescent="0.25">
      <c r="A38" s="11">
        <v>8</v>
      </c>
      <c r="B38" s="25" t="s">
        <v>198</v>
      </c>
      <c r="C38" s="11"/>
      <c r="D38" s="11"/>
      <c r="E38" s="11"/>
      <c r="F38" s="11"/>
      <c r="G38" s="11"/>
      <c r="H38" s="11"/>
      <c r="I38" s="11"/>
      <c r="J38" s="11"/>
      <c r="K38" s="11"/>
      <c r="L38" s="11"/>
      <c r="M38" s="11"/>
      <c r="N38" s="11"/>
      <c r="O38" s="11"/>
      <c r="P38" s="11"/>
      <c r="Q38" s="11"/>
      <c r="R38" s="11"/>
      <c r="S38" s="11"/>
      <c r="T38" s="11"/>
      <c r="U38" s="11"/>
      <c r="V38" s="11"/>
    </row>
    <row r="39" spans="1:22" x14ac:dyDescent="0.25">
      <c r="A39" s="24" t="s">
        <v>4</v>
      </c>
      <c r="B39" s="10" t="s">
        <v>139</v>
      </c>
      <c r="C39" s="58">
        <f>NPV('Risk Analysis'!E14,'cf - Infra'!C36:V36)</f>
        <v>-23.707558761599905</v>
      </c>
    </row>
    <row r="40" spans="1:22" x14ac:dyDescent="0.25">
      <c r="A40" s="24" t="s">
        <v>7</v>
      </c>
      <c r="B40" s="10" t="s">
        <v>138</v>
      </c>
      <c r="C40" s="40">
        <f>MIRR(C36:V36,'Risk Analysis'!E14,'Risk Analysis'!E14)</f>
        <v>-1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9"/>
  <sheetViews>
    <sheetView workbookViewId="0">
      <pane ySplit="3" topLeftCell="A34" activePane="bottomLeft" state="frozen"/>
      <selection pane="bottomLeft" activeCell="D50" sqref="D50"/>
    </sheetView>
  </sheetViews>
  <sheetFormatPr defaultRowHeight="15" x14ac:dyDescent="0.25"/>
  <cols>
    <col min="1" max="1" width="6.7109375" bestFit="1" customWidth="1"/>
    <col min="2" max="2" width="36.7109375" customWidth="1"/>
    <col min="3" max="3" width="8.85546875" bestFit="1" customWidth="1"/>
    <col min="4" max="20" width="6.7109375" customWidth="1"/>
    <col min="21" max="21" width="7.42578125" bestFit="1" customWidth="1"/>
    <col min="22" max="22" width="8" bestFit="1" customWidth="1"/>
  </cols>
  <sheetData>
    <row r="1" spans="1:22" ht="15.75" x14ac:dyDescent="0.25">
      <c r="A1" s="13" t="s">
        <v>215</v>
      </c>
      <c r="B1" s="13"/>
      <c r="C1" s="13"/>
      <c r="D1" s="13"/>
      <c r="E1" s="13"/>
      <c r="F1" s="13"/>
      <c r="G1" s="13"/>
      <c r="H1" s="13"/>
      <c r="I1" s="13"/>
      <c r="J1" s="13"/>
      <c r="K1" s="13"/>
      <c r="L1" s="13"/>
      <c r="M1" s="13"/>
      <c r="N1" s="13"/>
      <c r="O1" s="13"/>
      <c r="P1" s="13"/>
      <c r="Q1" s="13"/>
      <c r="R1" s="13"/>
      <c r="S1" s="13"/>
      <c r="T1" s="13" t="s">
        <v>222</v>
      </c>
      <c r="U1" s="13"/>
      <c r="V1" s="13"/>
    </row>
    <row r="2" spans="1:22" ht="15.75" x14ac:dyDescent="0.25">
      <c r="A2" s="4"/>
      <c r="B2" s="4"/>
      <c r="C2" s="4"/>
      <c r="D2" s="4"/>
      <c r="E2" s="4"/>
      <c r="F2" s="4"/>
      <c r="G2" s="4"/>
      <c r="H2" s="4"/>
      <c r="I2" s="4"/>
      <c r="J2" s="4"/>
      <c r="K2" s="4"/>
      <c r="L2" s="4"/>
      <c r="M2" s="4"/>
      <c r="N2" s="4"/>
      <c r="O2" s="4"/>
      <c r="P2" s="4"/>
      <c r="Q2" s="4"/>
      <c r="R2" s="4"/>
      <c r="S2" s="4"/>
      <c r="T2" s="4"/>
      <c r="U2" s="4"/>
    </row>
    <row r="3" spans="1:22" x14ac:dyDescent="0.25">
      <c r="A3" s="15" t="s">
        <v>56</v>
      </c>
      <c r="B3" s="15" t="s">
        <v>1</v>
      </c>
      <c r="C3" s="31">
        <v>1</v>
      </c>
      <c r="D3" s="31">
        <f t="shared" ref="D3:V3" si="0">C3+1</f>
        <v>2</v>
      </c>
      <c r="E3" s="31">
        <f t="shared" si="0"/>
        <v>3</v>
      </c>
      <c r="F3" s="31">
        <f t="shared" si="0"/>
        <v>4</v>
      </c>
      <c r="G3" s="31">
        <f t="shared" si="0"/>
        <v>5</v>
      </c>
      <c r="H3" s="31">
        <f t="shared" si="0"/>
        <v>6</v>
      </c>
      <c r="I3" s="31">
        <f t="shared" si="0"/>
        <v>7</v>
      </c>
      <c r="J3" s="31">
        <f t="shared" si="0"/>
        <v>8</v>
      </c>
      <c r="K3" s="31">
        <f t="shared" si="0"/>
        <v>9</v>
      </c>
      <c r="L3" s="31">
        <f t="shared" si="0"/>
        <v>10</v>
      </c>
      <c r="M3" s="31">
        <f t="shared" si="0"/>
        <v>11</v>
      </c>
      <c r="N3" s="31">
        <f t="shared" si="0"/>
        <v>12</v>
      </c>
      <c r="O3" s="31">
        <f t="shared" si="0"/>
        <v>13</v>
      </c>
      <c r="P3" s="31">
        <f t="shared" si="0"/>
        <v>14</v>
      </c>
      <c r="Q3" s="31">
        <f t="shared" si="0"/>
        <v>15</v>
      </c>
      <c r="R3" s="31">
        <f t="shared" si="0"/>
        <v>16</v>
      </c>
      <c r="S3" s="31">
        <f t="shared" si="0"/>
        <v>17</v>
      </c>
      <c r="T3" s="31">
        <f t="shared" si="0"/>
        <v>18</v>
      </c>
      <c r="U3" s="31">
        <f t="shared" si="0"/>
        <v>19</v>
      </c>
      <c r="V3" s="31">
        <f t="shared" si="0"/>
        <v>20</v>
      </c>
    </row>
    <row r="4" spans="1:22" ht="15.75" x14ac:dyDescent="0.25">
      <c r="A4" s="11">
        <v>1</v>
      </c>
      <c r="B4" s="25" t="s">
        <v>189</v>
      </c>
      <c r="C4" s="11"/>
      <c r="D4" s="11"/>
      <c r="E4" s="11"/>
      <c r="F4" s="11"/>
      <c r="G4" s="11"/>
      <c r="H4" s="11"/>
      <c r="I4" s="11"/>
      <c r="J4" s="11"/>
      <c r="K4" s="11"/>
      <c r="L4" s="11"/>
      <c r="M4" s="11"/>
      <c r="N4" s="11"/>
      <c r="O4" s="11"/>
      <c r="P4" s="11"/>
      <c r="Q4" s="11"/>
      <c r="R4" s="11"/>
      <c r="S4" s="11"/>
      <c r="T4" s="11"/>
      <c r="U4" s="11"/>
      <c r="V4" s="11"/>
    </row>
    <row r="5" spans="1:22" x14ac:dyDescent="0.25">
      <c r="A5" s="24" t="s">
        <v>4</v>
      </c>
      <c r="B5" s="10" t="s">
        <v>191</v>
      </c>
      <c r="C5" s="37">
        <f>CapEx!C6</f>
        <v>3.9600000000000004</v>
      </c>
      <c r="D5" s="37">
        <f>CapEx!D6</f>
        <v>4.1184000000000003</v>
      </c>
      <c r="E5" s="37">
        <f>CapEx!E6</f>
        <v>0</v>
      </c>
      <c r="F5" s="37">
        <f>CapEx!F6</f>
        <v>0</v>
      </c>
      <c r="G5" s="37">
        <f>CapEx!G6</f>
        <v>0</v>
      </c>
      <c r="H5" s="37">
        <f>CapEx!H6</f>
        <v>0</v>
      </c>
      <c r="I5" s="37">
        <f>CapEx!I6</f>
        <v>0</v>
      </c>
      <c r="J5" s="37">
        <f>CapEx!J6</f>
        <v>0</v>
      </c>
      <c r="K5" s="37">
        <f>CapEx!K6</f>
        <v>0</v>
      </c>
      <c r="L5" s="37">
        <f>CapEx!L6</f>
        <v>0</v>
      </c>
      <c r="M5" s="37">
        <f>CapEx!M6</f>
        <v>0</v>
      </c>
      <c r="N5" s="37">
        <f>CapEx!N6</f>
        <v>0</v>
      </c>
      <c r="O5" s="37">
        <f>CapEx!O6</f>
        <v>0</v>
      </c>
      <c r="P5" s="37">
        <f>CapEx!P6</f>
        <v>0</v>
      </c>
      <c r="Q5" s="37">
        <f>CapEx!Q6</f>
        <v>0</v>
      </c>
      <c r="R5" s="37">
        <f>CapEx!R6</f>
        <v>0</v>
      </c>
      <c r="S5" s="37">
        <f>CapEx!S6</f>
        <v>0</v>
      </c>
      <c r="T5" s="37">
        <f>CapEx!T6</f>
        <v>0</v>
      </c>
      <c r="U5" s="37">
        <f>CapEx!U6</f>
        <v>0</v>
      </c>
      <c r="V5" s="37">
        <f>CapEx!V6</f>
        <v>0</v>
      </c>
    </row>
    <row r="6" spans="1:22" x14ac:dyDescent="0.25">
      <c r="A6" s="24" t="s">
        <v>7</v>
      </c>
      <c r="B6" s="10" t="str">
        <f>CapEx!B18</f>
        <v>Real Estate Development</v>
      </c>
      <c r="C6" s="37">
        <f>CapEx!C27</f>
        <v>0</v>
      </c>
      <c r="D6" s="37">
        <f>CapEx!D27</f>
        <v>0</v>
      </c>
      <c r="E6" s="37">
        <f>CapEx!E27</f>
        <v>1.9720272000000003</v>
      </c>
      <c r="F6" s="37">
        <f>CapEx!F27</f>
        <v>3.1088428800000005</v>
      </c>
      <c r="G6" s="37">
        <f>CapEx!G27</f>
        <v>4.5791188684800002</v>
      </c>
      <c r="H6" s="37">
        <f>CapEx!H27</f>
        <v>3.6545211555840007</v>
      </c>
      <c r="I6" s="37">
        <f>CapEx!I27</f>
        <v>0</v>
      </c>
      <c r="J6" s="37">
        <f>CapEx!J27</f>
        <v>0</v>
      </c>
      <c r="K6" s="37">
        <f>CapEx!K27</f>
        <v>0</v>
      </c>
      <c r="L6" s="37">
        <f>CapEx!L27</f>
        <v>0</v>
      </c>
      <c r="M6" s="37">
        <f>CapEx!M27</f>
        <v>0</v>
      </c>
      <c r="N6" s="37">
        <f>CapEx!N27</f>
        <v>0</v>
      </c>
      <c r="O6" s="37">
        <f>CapEx!O27</f>
        <v>0</v>
      </c>
      <c r="P6" s="37">
        <f>CapEx!P27</f>
        <v>0</v>
      </c>
      <c r="Q6" s="37">
        <f>CapEx!Q27</f>
        <v>0</v>
      </c>
      <c r="R6" s="37">
        <f>CapEx!R27</f>
        <v>0</v>
      </c>
      <c r="S6" s="37">
        <f>CapEx!S27</f>
        <v>0</v>
      </c>
      <c r="T6" s="37">
        <f>CapEx!T27</f>
        <v>0</v>
      </c>
      <c r="U6" s="37">
        <f>CapEx!U27</f>
        <v>0</v>
      </c>
      <c r="V6" s="37">
        <f>CapEx!V27</f>
        <v>0</v>
      </c>
    </row>
    <row r="7" spans="1:22" x14ac:dyDescent="0.25">
      <c r="A7" s="24" t="s">
        <v>34</v>
      </c>
      <c r="B7" s="10" t="str">
        <f>CapEx!B31</f>
        <v>miscellaneous cost - real estate</v>
      </c>
      <c r="C7" s="37">
        <f>CapEx!C31</f>
        <v>0</v>
      </c>
      <c r="D7" s="37">
        <f>CapEx!D31</f>
        <v>0</v>
      </c>
      <c r="E7" s="37">
        <f>CapEx!E31</f>
        <v>9.8601360000000027E-2</v>
      </c>
      <c r="F7" s="37">
        <f>CapEx!F31</f>
        <v>0.15544214400000003</v>
      </c>
      <c r="G7" s="37">
        <f>CapEx!G31</f>
        <v>0.22895594342400002</v>
      </c>
      <c r="H7" s="37">
        <f>CapEx!H31</f>
        <v>0.18272605777920004</v>
      </c>
      <c r="I7" s="37">
        <f>CapEx!I31</f>
        <v>0</v>
      </c>
      <c r="J7" s="37">
        <f>CapEx!J31</f>
        <v>0</v>
      </c>
      <c r="K7" s="37">
        <f>CapEx!K31</f>
        <v>0</v>
      </c>
      <c r="L7" s="37">
        <f>CapEx!L31</f>
        <v>0</v>
      </c>
      <c r="M7" s="37">
        <f>CapEx!M31</f>
        <v>0</v>
      </c>
      <c r="N7" s="37">
        <f>CapEx!N31</f>
        <v>0</v>
      </c>
      <c r="O7" s="37">
        <f>CapEx!O31</f>
        <v>0</v>
      </c>
      <c r="P7" s="37">
        <f>CapEx!P31</f>
        <v>0</v>
      </c>
      <c r="Q7" s="37">
        <f>CapEx!Q31</f>
        <v>0</v>
      </c>
      <c r="R7" s="37">
        <f>CapEx!R31</f>
        <v>0</v>
      </c>
      <c r="S7" s="37">
        <f>CapEx!S31</f>
        <v>0</v>
      </c>
      <c r="T7" s="37">
        <f>CapEx!T31</f>
        <v>0</v>
      </c>
      <c r="U7" s="37">
        <f>CapEx!U31</f>
        <v>0</v>
      </c>
      <c r="V7" s="37">
        <f>CapEx!V31</f>
        <v>0</v>
      </c>
    </row>
    <row r="8" spans="1:22" x14ac:dyDescent="0.25">
      <c r="A8" s="24" t="s">
        <v>35</v>
      </c>
      <c r="B8" s="10" t="str">
        <f>CapEx!B35</f>
        <v>other allied costs - real estate</v>
      </c>
      <c r="C8" s="37">
        <f>CapEx!C35</f>
        <v>0</v>
      </c>
      <c r="D8" s="37">
        <f>CapEx!D35</f>
        <v>0</v>
      </c>
      <c r="E8" s="37">
        <f>CapEx!E35</f>
        <v>9.8601360000000027E-2</v>
      </c>
      <c r="F8" s="37">
        <f>CapEx!F35</f>
        <v>0.15544214400000003</v>
      </c>
      <c r="G8" s="37">
        <f>CapEx!G35</f>
        <v>0.22895594342400002</v>
      </c>
      <c r="H8" s="37">
        <f>CapEx!H35</f>
        <v>0.18272605777920004</v>
      </c>
      <c r="I8" s="37">
        <f>CapEx!I35</f>
        <v>0</v>
      </c>
      <c r="J8" s="37">
        <f>CapEx!J35</f>
        <v>0</v>
      </c>
      <c r="K8" s="37">
        <f>CapEx!K35</f>
        <v>0</v>
      </c>
      <c r="L8" s="37">
        <f>CapEx!L35</f>
        <v>0</v>
      </c>
      <c r="M8" s="37">
        <f>CapEx!M35</f>
        <v>0</v>
      </c>
      <c r="N8" s="37">
        <f>CapEx!N35</f>
        <v>0</v>
      </c>
      <c r="O8" s="37">
        <f>CapEx!O35</f>
        <v>0</v>
      </c>
      <c r="P8" s="37">
        <f>CapEx!P35</f>
        <v>0</v>
      </c>
      <c r="Q8" s="37">
        <f>CapEx!Q35</f>
        <v>0</v>
      </c>
      <c r="R8" s="37">
        <f>CapEx!R35</f>
        <v>0</v>
      </c>
      <c r="S8" s="37">
        <f>CapEx!S35</f>
        <v>0</v>
      </c>
      <c r="T8" s="37">
        <f>CapEx!T35</f>
        <v>0</v>
      </c>
      <c r="U8" s="37">
        <f>CapEx!U35</f>
        <v>0</v>
      </c>
      <c r="V8" s="37">
        <f>CapEx!V35</f>
        <v>0</v>
      </c>
    </row>
    <row r="9" spans="1:22" x14ac:dyDescent="0.25">
      <c r="A9" s="24" t="s">
        <v>36</v>
      </c>
      <c r="B9" s="10" t="str">
        <f>CapEx!B39</f>
        <v>contingency - real estate</v>
      </c>
      <c r="C9" s="37">
        <f>CapEx!C39</f>
        <v>0</v>
      </c>
      <c r="D9" s="37">
        <f>CapEx!D39</f>
        <v>0</v>
      </c>
      <c r="E9" s="37">
        <f>CapEx!E39</f>
        <v>5.9160816000000005E-2</v>
      </c>
      <c r="F9" s="37">
        <f>CapEx!F39</f>
        <v>9.3265286400000008E-2</v>
      </c>
      <c r="G9" s="37">
        <f>CapEx!G39</f>
        <v>0.13737356605439999</v>
      </c>
      <c r="H9" s="37">
        <f>CapEx!H39</f>
        <v>0.10963563466752002</v>
      </c>
      <c r="I9" s="37">
        <f>CapEx!I39</f>
        <v>0</v>
      </c>
      <c r="J9" s="37">
        <f>CapEx!J39</f>
        <v>0</v>
      </c>
      <c r="K9" s="37">
        <f>CapEx!K39</f>
        <v>0</v>
      </c>
      <c r="L9" s="37">
        <f>CapEx!L39</f>
        <v>0</v>
      </c>
      <c r="M9" s="37">
        <f>CapEx!M39</f>
        <v>0</v>
      </c>
      <c r="N9" s="37">
        <f>CapEx!N39</f>
        <v>0</v>
      </c>
      <c r="O9" s="37">
        <f>CapEx!O39</f>
        <v>0</v>
      </c>
      <c r="P9" s="37">
        <f>CapEx!P39</f>
        <v>0</v>
      </c>
      <c r="Q9" s="37">
        <f>CapEx!Q39</f>
        <v>0</v>
      </c>
      <c r="R9" s="37">
        <f>CapEx!R39</f>
        <v>0</v>
      </c>
      <c r="S9" s="37">
        <f>CapEx!S39</f>
        <v>0</v>
      </c>
      <c r="T9" s="37">
        <f>CapEx!T39</f>
        <v>0</v>
      </c>
      <c r="U9" s="37">
        <f>CapEx!U39</f>
        <v>0</v>
      </c>
      <c r="V9" s="37">
        <f>CapEx!V39</f>
        <v>0</v>
      </c>
    </row>
    <row r="10" spans="1:22" x14ac:dyDescent="0.25">
      <c r="A10" s="24" t="s">
        <v>37</v>
      </c>
      <c r="B10" s="10" t="s">
        <v>79</v>
      </c>
      <c r="C10" s="37">
        <f t="shared" ref="C10:V10" si="1">SUM(C5:C9)</f>
        <v>3.9600000000000004</v>
      </c>
      <c r="D10" s="37">
        <f t="shared" si="1"/>
        <v>4.1184000000000003</v>
      </c>
      <c r="E10" s="37">
        <f t="shared" si="1"/>
        <v>2.2283907360000001</v>
      </c>
      <c r="F10" s="37">
        <f t="shared" si="1"/>
        <v>3.5129924544000009</v>
      </c>
      <c r="G10" s="37">
        <f t="shared" si="1"/>
        <v>5.1744043213824007</v>
      </c>
      <c r="H10" s="37">
        <f t="shared" si="1"/>
        <v>4.1296089058099206</v>
      </c>
      <c r="I10" s="37">
        <f t="shared" si="1"/>
        <v>0</v>
      </c>
      <c r="J10" s="37">
        <f t="shared" si="1"/>
        <v>0</v>
      </c>
      <c r="K10" s="37">
        <f t="shared" si="1"/>
        <v>0</v>
      </c>
      <c r="L10" s="37">
        <f t="shared" si="1"/>
        <v>0</v>
      </c>
      <c r="M10" s="37">
        <f t="shared" si="1"/>
        <v>0</v>
      </c>
      <c r="N10" s="37">
        <f t="shared" si="1"/>
        <v>0</v>
      </c>
      <c r="O10" s="37">
        <f t="shared" si="1"/>
        <v>0</v>
      </c>
      <c r="P10" s="37">
        <f t="shared" si="1"/>
        <v>0</v>
      </c>
      <c r="Q10" s="37">
        <f t="shared" si="1"/>
        <v>0</v>
      </c>
      <c r="R10" s="37">
        <f t="shared" si="1"/>
        <v>0</v>
      </c>
      <c r="S10" s="37">
        <f t="shared" si="1"/>
        <v>0</v>
      </c>
      <c r="T10" s="37">
        <f t="shared" si="1"/>
        <v>0</v>
      </c>
      <c r="U10" s="37">
        <f t="shared" si="1"/>
        <v>0</v>
      </c>
      <c r="V10" s="37">
        <f t="shared" si="1"/>
        <v>0</v>
      </c>
    </row>
    <row r="11" spans="1:22" x14ac:dyDescent="0.25">
      <c r="A11" s="24"/>
      <c r="B11" s="10"/>
      <c r="C11" s="10"/>
      <c r="D11" s="10"/>
      <c r="E11" s="10"/>
      <c r="F11" s="10"/>
      <c r="G11" s="10"/>
      <c r="H11" s="10"/>
      <c r="I11" s="10"/>
      <c r="J11" s="10"/>
      <c r="K11" s="10"/>
      <c r="L11" s="10"/>
      <c r="M11" s="10"/>
      <c r="N11" s="10"/>
      <c r="O11" s="10"/>
      <c r="P11" s="10"/>
      <c r="Q11" s="10"/>
      <c r="R11" s="10"/>
      <c r="S11" s="10"/>
      <c r="T11" s="10"/>
      <c r="U11" s="10"/>
      <c r="V11" s="10"/>
    </row>
    <row r="12" spans="1:22" ht="15.75" x14ac:dyDescent="0.25">
      <c r="A12" s="11">
        <v>2</v>
      </c>
      <c r="B12" s="25" t="s">
        <v>197</v>
      </c>
      <c r="C12" s="11"/>
      <c r="D12" s="11"/>
      <c r="E12" s="11"/>
      <c r="F12" s="11"/>
      <c r="G12" s="11"/>
      <c r="H12" s="11"/>
      <c r="I12" s="11"/>
      <c r="J12" s="11"/>
      <c r="K12" s="11"/>
      <c r="L12" s="11"/>
      <c r="M12" s="11"/>
      <c r="N12" s="11"/>
      <c r="O12" s="11"/>
      <c r="P12" s="11"/>
      <c r="Q12" s="11"/>
      <c r="R12" s="11"/>
      <c r="S12" s="11"/>
      <c r="T12" s="11"/>
      <c r="U12" s="11"/>
      <c r="V12" s="11"/>
    </row>
    <row r="13" spans="1:22" x14ac:dyDescent="0.25">
      <c r="A13" s="24" t="s">
        <v>4</v>
      </c>
      <c r="B13" s="10" t="str">
        <f>Revenue!B5</f>
        <v>Sale Revenue</v>
      </c>
      <c r="C13" s="37">
        <f>Revenue!C14</f>
        <v>0</v>
      </c>
      <c r="D13" s="37">
        <f>Revenue!D14</f>
        <v>0</v>
      </c>
      <c r="E13" s="37">
        <f>Revenue!E14</f>
        <v>0</v>
      </c>
      <c r="F13" s="37">
        <f>Revenue!F14</f>
        <v>0</v>
      </c>
      <c r="G13" s="37">
        <f>Revenue!G14</f>
        <v>5.3103700168200012</v>
      </c>
      <c r="H13" s="37">
        <f>Revenue!H14</f>
        <v>9.1117310609178013</v>
      </c>
      <c r="I13" s="37">
        <f>Revenue!I14</f>
        <v>9.9317868564004055</v>
      </c>
      <c r="J13" s="37">
        <f>Revenue!J14</f>
        <v>7.6009866643557995</v>
      </c>
      <c r="K13" s="37">
        <f>Revenue!K14</f>
        <v>2.0443692703741378</v>
      </c>
      <c r="L13" s="37">
        <f>Revenue!L14</f>
        <v>0</v>
      </c>
      <c r="M13" s="37">
        <f>Revenue!M14</f>
        <v>0</v>
      </c>
      <c r="N13" s="37">
        <f>Revenue!N14</f>
        <v>0</v>
      </c>
      <c r="O13" s="37">
        <f>Revenue!O14</f>
        <v>0</v>
      </c>
      <c r="P13" s="37">
        <f>Revenue!P14</f>
        <v>0</v>
      </c>
      <c r="Q13" s="37">
        <f>Revenue!Q14</f>
        <v>0</v>
      </c>
      <c r="R13" s="37">
        <f>Revenue!R14</f>
        <v>0</v>
      </c>
      <c r="S13" s="37">
        <f>Revenue!S14</f>
        <v>0</v>
      </c>
      <c r="T13" s="37">
        <f>Revenue!T14</f>
        <v>0</v>
      </c>
      <c r="U13" s="37">
        <f>Revenue!U14</f>
        <v>0</v>
      </c>
      <c r="V13" s="37">
        <f>Revenue!V14</f>
        <v>0</v>
      </c>
    </row>
    <row r="14" spans="1:22" x14ac:dyDescent="0.25">
      <c r="A14" s="24" t="s">
        <v>7</v>
      </c>
      <c r="B14" s="10" t="s">
        <v>46</v>
      </c>
      <c r="C14" s="37">
        <f>Revenue!C24</f>
        <v>0</v>
      </c>
      <c r="D14" s="37">
        <f>Revenue!D24</f>
        <v>0</v>
      </c>
      <c r="E14" s="37">
        <f>Revenue!E24</f>
        <v>0</v>
      </c>
      <c r="F14" s="37">
        <f>Revenue!F24</f>
        <v>0</v>
      </c>
      <c r="G14" s="37">
        <f>Revenue!G24</f>
        <v>0</v>
      </c>
      <c r="H14" s="37">
        <f>Revenue!H24</f>
        <v>0</v>
      </c>
      <c r="I14" s="37">
        <f>Revenue!I24</f>
        <v>0.31878318906865738</v>
      </c>
      <c r="J14" s="37">
        <f>Revenue!J24</f>
        <v>0.97266305540414466</v>
      </c>
      <c r="K14" s="37">
        <f>Revenue!K24</f>
        <v>1.7204981385938141</v>
      </c>
      <c r="L14" s="37">
        <f>Revenue!L24</f>
        <v>2.2956043206393444</v>
      </c>
      <c r="M14" s="37">
        <f>Revenue!M24</f>
        <v>2.5022087094968857</v>
      </c>
      <c r="N14" s="37">
        <f>Revenue!N24</f>
        <v>2.7274074933516053</v>
      </c>
      <c r="O14" s="37">
        <f>Revenue!O24</f>
        <v>2.97287416775325</v>
      </c>
      <c r="P14" s="37">
        <f>Revenue!P24</f>
        <v>3.2404328428510429</v>
      </c>
      <c r="Q14" s="37">
        <f>Revenue!Q24</f>
        <v>3.5320717987076367</v>
      </c>
      <c r="R14" s="37">
        <f>Revenue!R24</f>
        <v>3.8499582605913241</v>
      </c>
      <c r="S14" s="37">
        <f>Revenue!S24</f>
        <v>4.196454504044544</v>
      </c>
      <c r="T14" s="37">
        <f>Revenue!T24</f>
        <v>4.5741354094085525</v>
      </c>
      <c r="U14" s="37">
        <f>Revenue!U24</f>
        <v>4.9858075962553228</v>
      </c>
      <c r="V14" s="37">
        <f>Revenue!V24</f>
        <v>5.4345302799183024</v>
      </c>
    </row>
    <row r="15" spans="1:22" x14ac:dyDescent="0.25">
      <c r="A15" s="24" t="s">
        <v>34</v>
      </c>
      <c r="B15" s="10" t="s">
        <v>79</v>
      </c>
      <c r="C15" s="37">
        <f t="shared" ref="C15:V15" si="2">SUM(C13:C14)</f>
        <v>0</v>
      </c>
      <c r="D15" s="37">
        <f t="shared" si="2"/>
        <v>0</v>
      </c>
      <c r="E15" s="37">
        <f t="shared" si="2"/>
        <v>0</v>
      </c>
      <c r="F15" s="37">
        <f t="shared" si="2"/>
        <v>0</v>
      </c>
      <c r="G15" s="37">
        <f t="shared" si="2"/>
        <v>5.3103700168200012</v>
      </c>
      <c r="H15" s="37">
        <f t="shared" si="2"/>
        <v>9.1117310609178013</v>
      </c>
      <c r="I15" s="37">
        <f t="shared" si="2"/>
        <v>10.250570045469063</v>
      </c>
      <c r="J15" s="37">
        <f t="shared" si="2"/>
        <v>8.5736497197599437</v>
      </c>
      <c r="K15" s="37">
        <f t="shared" si="2"/>
        <v>3.7648674089679517</v>
      </c>
      <c r="L15" s="37">
        <f t="shared" si="2"/>
        <v>2.2956043206393444</v>
      </c>
      <c r="M15" s="37">
        <f t="shared" si="2"/>
        <v>2.5022087094968857</v>
      </c>
      <c r="N15" s="37">
        <f t="shared" si="2"/>
        <v>2.7274074933516053</v>
      </c>
      <c r="O15" s="37">
        <f t="shared" si="2"/>
        <v>2.97287416775325</v>
      </c>
      <c r="P15" s="37">
        <f t="shared" si="2"/>
        <v>3.2404328428510429</v>
      </c>
      <c r="Q15" s="37">
        <f t="shared" si="2"/>
        <v>3.5320717987076367</v>
      </c>
      <c r="R15" s="37">
        <f t="shared" si="2"/>
        <v>3.8499582605913241</v>
      </c>
      <c r="S15" s="37">
        <f t="shared" si="2"/>
        <v>4.196454504044544</v>
      </c>
      <c r="T15" s="37">
        <f t="shared" si="2"/>
        <v>4.5741354094085525</v>
      </c>
      <c r="U15" s="37">
        <f t="shared" si="2"/>
        <v>4.9858075962553228</v>
      </c>
      <c r="V15" s="37">
        <f t="shared" si="2"/>
        <v>5.4345302799183024</v>
      </c>
    </row>
    <row r="16" spans="1:22" x14ac:dyDescent="0.25">
      <c r="A16" s="24"/>
      <c r="B16" s="10"/>
      <c r="C16" s="10"/>
      <c r="D16" s="10"/>
      <c r="E16" s="10"/>
      <c r="F16" s="10"/>
      <c r="G16" s="10"/>
      <c r="H16" s="10"/>
      <c r="I16" s="10"/>
      <c r="J16" s="10"/>
      <c r="K16" s="10"/>
      <c r="L16" s="10"/>
      <c r="M16" s="10"/>
      <c r="N16" s="10"/>
      <c r="O16" s="10"/>
      <c r="P16" s="10"/>
      <c r="Q16" s="10"/>
      <c r="R16" s="10"/>
      <c r="S16" s="10"/>
      <c r="T16" s="10"/>
      <c r="U16" s="10"/>
      <c r="V16" s="10"/>
    </row>
    <row r="17" spans="1:22" ht="15.75" x14ac:dyDescent="0.25">
      <c r="A17" s="11">
        <v>3</v>
      </c>
      <c r="B17" s="25" t="s">
        <v>194</v>
      </c>
      <c r="C17" s="11"/>
      <c r="D17" s="11"/>
      <c r="E17" s="11"/>
      <c r="F17" s="11"/>
      <c r="G17" s="11"/>
      <c r="H17" s="11"/>
      <c r="I17" s="11"/>
      <c r="J17" s="11"/>
      <c r="K17" s="11"/>
      <c r="L17" s="11"/>
      <c r="M17" s="11"/>
      <c r="N17" s="11"/>
      <c r="O17" s="11"/>
      <c r="P17" s="11"/>
      <c r="Q17" s="11"/>
      <c r="R17" s="11"/>
      <c r="S17" s="11"/>
      <c r="T17" s="11"/>
      <c r="U17" s="11"/>
      <c r="V17" s="11"/>
    </row>
    <row r="18" spans="1:22" x14ac:dyDescent="0.25">
      <c r="A18" s="24" t="s">
        <v>4</v>
      </c>
      <c r="B18" s="10" t="str">
        <f>OpEx!B14</f>
        <v>Real Estate Development</v>
      </c>
      <c r="C18" s="37">
        <f>OpEx!C23</f>
        <v>0</v>
      </c>
      <c r="D18" s="37">
        <f>OpEx!D23</f>
        <v>0</v>
      </c>
      <c r="E18" s="37">
        <f>OpEx!E23</f>
        <v>0</v>
      </c>
      <c r="F18" s="37">
        <f>OpEx!F23</f>
        <v>0</v>
      </c>
      <c r="G18" s="37">
        <f>OpEx!G23</f>
        <v>0</v>
      </c>
      <c r="H18" s="37">
        <f>OpEx!H23</f>
        <v>0</v>
      </c>
      <c r="I18" s="37">
        <f>OpEx!I23</f>
        <v>0.50541308569888022</v>
      </c>
      <c r="J18" s="37">
        <f>OpEx!J23</f>
        <v>0.52562960912683543</v>
      </c>
      <c r="K18" s="37">
        <f>OpEx!K23</f>
        <v>0.54665479349190893</v>
      </c>
      <c r="L18" s="37">
        <f>OpEx!L23</f>
        <v>0.56852098523158534</v>
      </c>
      <c r="M18" s="37">
        <f>OpEx!M23</f>
        <v>0.59126182464084875</v>
      </c>
      <c r="N18" s="37">
        <f>OpEx!N23</f>
        <v>0.6149122976264827</v>
      </c>
      <c r="O18" s="37">
        <f>OpEx!O23</f>
        <v>0.63950878953154211</v>
      </c>
      <c r="P18" s="37">
        <f>OpEx!P23</f>
        <v>0.66508914111280382</v>
      </c>
      <c r="Q18" s="37">
        <f>OpEx!Q23</f>
        <v>0.69169270675731598</v>
      </c>
      <c r="R18" s="37">
        <f>OpEx!R23</f>
        <v>0.71936041502760861</v>
      </c>
      <c r="S18" s="37">
        <f>OpEx!S23</f>
        <v>0.74813483162871308</v>
      </c>
      <c r="T18" s="37">
        <f>OpEx!T23</f>
        <v>0.77806022489386151</v>
      </c>
      <c r="U18" s="37">
        <f>OpEx!U23</f>
        <v>0.8091826338896162</v>
      </c>
      <c r="V18" s="37">
        <f>OpEx!V23</f>
        <v>0.84154993924520083</v>
      </c>
    </row>
    <row r="19" spans="1:22" x14ac:dyDescent="0.25">
      <c r="A19" s="24"/>
      <c r="B19" s="10"/>
      <c r="C19" s="10"/>
      <c r="D19" s="10"/>
      <c r="E19" s="10"/>
      <c r="F19" s="10"/>
      <c r="G19" s="10"/>
      <c r="H19" s="10"/>
      <c r="I19" s="10"/>
      <c r="J19" s="10"/>
      <c r="K19" s="10"/>
      <c r="L19" s="10"/>
      <c r="M19" s="10"/>
      <c r="N19" s="10"/>
      <c r="O19" s="10"/>
      <c r="P19" s="10"/>
      <c r="Q19" s="10"/>
      <c r="R19" s="10"/>
      <c r="S19" s="10"/>
      <c r="T19" s="10"/>
      <c r="U19" s="10"/>
      <c r="V19" s="10"/>
    </row>
    <row r="20" spans="1:22" ht="15.75" x14ac:dyDescent="0.25">
      <c r="A20" s="11">
        <v>4</v>
      </c>
      <c r="B20" s="25" t="s">
        <v>219</v>
      </c>
      <c r="C20" s="11"/>
      <c r="D20" s="11"/>
      <c r="E20" s="11"/>
      <c r="F20" s="11"/>
      <c r="G20" s="11"/>
      <c r="H20" s="11"/>
      <c r="I20" s="11"/>
      <c r="J20" s="11"/>
      <c r="K20" s="11"/>
      <c r="L20" s="11"/>
      <c r="M20" s="11"/>
      <c r="N20" s="11"/>
      <c r="O20" s="11"/>
      <c r="P20" s="11"/>
      <c r="Q20" s="11"/>
      <c r="R20" s="11"/>
      <c r="S20" s="11"/>
      <c r="T20" s="11"/>
      <c r="U20" s="11"/>
      <c r="V20" s="11"/>
    </row>
    <row r="21" spans="1:22" x14ac:dyDescent="0.25">
      <c r="A21" s="24" t="s">
        <v>4</v>
      </c>
      <c r="B21" s="10" t="s">
        <v>79</v>
      </c>
      <c r="C21" s="37">
        <f>'cf - Real Est'!C15-'cf - Real Est'!C18-C10</f>
        <v>-3.9600000000000004</v>
      </c>
      <c r="D21" s="37">
        <f>'cf - Real Est'!D15-'cf - Real Est'!D18-D10</f>
        <v>-4.1184000000000003</v>
      </c>
      <c r="E21" s="37">
        <f>'cf - Real Est'!E15-'cf - Real Est'!E18-E10</f>
        <v>-2.2283907360000001</v>
      </c>
      <c r="F21" s="37">
        <f>'cf - Real Est'!F15-'cf - Real Est'!F18-F10</f>
        <v>-3.5129924544000009</v>
      </c>
      <c r="G21" s="37">
        <f>'cf - Real Est'!G15-'cf - Real Est'!G18-G10</f>
        <v>0.13596569543760051</v>
      </c>
      <c r="H21" s="37">
        <f>'cf - Real Est'!H15-'cf - Real Est'!H18-H10</f>
        <v>4.9821221551078807</v>
      </c>
      <c r="I21" s="37">
        <f>'cf - Real Est'!I15-'cf - Real Est'!I18-I10</f>
        <v>9.745156959770183</v>
      </c>
      <c r="J21" s="37">
        <f>'cf - Real Est'!J15-'cf - Real Est'!J18-J10</f>
        <v>8.0480201106331091</v>
      </c>
      <c r="K21" s="37">
        <f>'cf - Real Est'!K15-'cf - Real Est'!K18-K10</f>
        <v>3.2182126154760429</v>
      </c>
      <c r="L21" s="37">
        <f>'cf - Real Est'!L15-'cf - Real Est'!L18-L10</f>
        <v>1.727083335407759</v>
      </c>
      <c r="M21" s="37">
        <f>'cf - Real Est'!M15-'cf - Real Est'!M18-M10</f>
        <v>1.9109468848560369</v>
      </c>
      <c r="N21" s="37">
        <f>'cf - Real Est'!N15-'cf - Real Est'!N18-N10</f>
        <v>2.1124951957251223</v>
      </c>
      <c r="O21" s="37">
        <f>'cf - Real Est'!O15-'cf - Real Est'!O18-O10</f>
        <v>2.3333653782217079</v>
      </c>
      <c r="P21" s="37">
        <f>'cf - Real Est'!P15-'cf - Real Est'!P18-P10</f>
        <v>2.5753437017382392</v>
      </c>
      <c r="Q21" s="37">
        <f>'cf - Real Est'!Q15-'cf - Real Est'!Q18-Q10</f>
        <v>2.8403790919503207</v>
      </c>
      <c r="R21" s="37">
        <f>'cf - Real Est'!R15-'cf - Real Est'!R18-R10</f>
        <v>3.1305978455637153</v>
      </c>
      <c r="S21" s="37">
        <f>'cf - Real Est'!S15-'cf - Real Est'!S18-S10</f>
        <v>3.4483196724158311</v>
      </c>
      <c r="T21" s="37">
        <f>'cf - Real Est'!T15-'cf - Real Est'!T18-T10</f>
        <v>3.7960751845146907</v>
      </c>
      <c r="U21" s="37">
        <f>'cf - Real Est'!U15-'cf - Real Est'!U18-U10</f>
        <v>4.1766249623657066</v>
      </c>
      <c r="V21" s="37">
        <f>'cf - Real Est'!V15-'cf - Real Est'!V18-V10</f>
        <v>4.5929803406731011</v>
      </c>
    </row>
    <row r="22" spans="1:22" x14ac:dyDescent="0.25">
      <c r="A22" s="24" t="s">
        <v>7</v>
      </c>
      <c r="B22" s="10" t="s">
        <v>137</v>
      </c>
      <c r="V22" s="37">
        <f>V21/0.05</f>
        <v>91.859606813462023</v>
      </c>
    </row>
    <row r="23" spans="1:22" x14ac:dyDescent="0.25">
      <c r="A23" s="24"/>
      <c r="B23" s="10"/>
      <c r="C23" s="10"/>
      <c r="D23" s="10"/>
      <c r="E23" s="10"/>
      <c r="F23" s="10"/>
      <c r="G23" s="10"/>
      <c r="H23" s="10"/>
      <c r="I23" s="10"/>
      <c r="J23" s="10"/>
      <c r="K23" s="10"/>
      <c r="L23" s="10"/>
      <c r="M23" s="10"/>
      <c r="N23" s="10"/>
      <c r="O23" s="10"/>
      <c r="P23" s="10"/>
      <c r="Q23" s="10"/>
      <c r="R23" s="10"/>
      <c r="S23" s="10"/>
      <c r="T23" s="10"/>
      <c r="U23" s="10"/>
      <c r="V23" s="10"/>
    </row>
    <row r="24" spans="1:22" ht="15.75" x14ac:dyDescent="0.25">
      <c r="A24" s="11">
        <v>5</v>
      </c>
      <c r="B24" s="25" t="s">
        <v>212</v>
      </c>
      <c r="C24" s="11"/>
      <c r="D24" s="11"/>
      <c r="E24" s="11"/>
      <c r="F24" s="11"/>
      <c r="G24" s="11"/>
      <c r="H24" s="11"/>
      <c r="I24" s="11"/>
      <c r="J24" s="11"/>
      <c r="K24" s="11"/>
      <c r="L24" s="11"/>
      <c r="M24" s="11"/>
      <c r="N24" s="11"/>
      <c r="O24" s="11"/>
      <c r="P24" s="11"/>
      <c r="Q24" s="11"/>
      <c r="R24" s="11"/>
      <c r="S24" s="11"/>
      <c r="T24" s="11"/>
      <c r="U24" s="11"/>
      <c r="V24" s="11"/>
    </row>
    <row r="25" spans="1:22" x14ac:dyDescent="0.25">
      <c r="A25" s="24" t="s">
        <v>4</v>
      </c>
      <c r="B25" s="10" t="str">
        <f>'Interest Charges'!B4</f>
        <v>Cost of Debt</v>
      </c>
      <c r="C25" s="37">
        <f>'Interest Charges'!C17</f>
        <v>7.128000000000001E-2</v>
      </c>
      <c r="D25" s="37">
        <f>'Interest Charges'!D17</f>
        <v>0.2166912</v>
      </c>
      <c r="E25" s="37">
        <f>'Interest Charges'!E17</f>
        <v>0.33093343324799995</v>
      </c>
      <c r="F25" s="37">
        <f>'Interest Charges'!F17</f>
        <v>0.43427833067519994</v>
      </c>
      <c r="G25" s="37">
        <f>'Interest Charges'!G17</f>
        <v>0.59065147263928319</v>
      </c>
      <c r="H25" s="37">
        <f>'Interest Charges'!H17</f>
        <v>0.75812371072874496</v>
      </c>
      <c r="I25" s="37">
        <f>'Interest Charges'!I17</f>
        <v>0.79489205271635976</v>
      </c>
      <c r="J25" s="37">
        <f>'Interest Charges'!J17</f>
        <v>0.37866371719969788</v>
      </c>
      <c r="K25" s="37">
        <f>'Interest Charges'!K17</f>
        <v>0</v>
      </c>
      <c r="L25" s="37">
        <f>'Interest Charges'!L17</f>
        <v>0</v>
      </c>
      <c r="M25" s="37">
        <f>'Interest Charges'!M17</f>
        <v>0</v>
      </c>
      <c r="N25" s="37">
        <f>'Interest Charges'!N17</f>
        <v>0</v>
      </c>
      <c r="O25" s="37">
        <f>'Interest Charges'!O17</f>
        <v>0</v>
      </c>
      <c r="P25" s="37">
        <f>'Interest Charges'!P17</f>
        <v>0</v>
      </c>
      <c r="Q25" s="37">
        <f>'Interest Charges'!Q17</f>
        <v>0</v>
      </c>
      <c r="R25" s="37">
        <f>'Interest Charges'!R17</f>
        <v>0</v>
      </c>
      <c r="S25" s="37">
        <f>'Interest Charges'!S17</f>
        <v>0</v>
      </c>
      <c r="T25" s="37">
        <f>'Interest Charges'!T17</f>
        <v>0</v>
      </c>
      <c r="U25" s="37">
        <f>'Interest Charges'!U17</f>
        <v>0</v>
      </c>
      <c r="V25" s="37">
        <f>'Interest Charges'!V17</f>
        <v>0</v>
      </c>
    </row>
    <row r="26" spans="1:22" x14ac:dyDescent="0.25">
      <c r="A26" s="24" t="s">
        <v>7</v>
      </c>
      <c r="B26" s="10" t="str">
        <f>'Interest Charges'!B19</f>
        <v>Cost of any other funding source*</v>
      </c>
      <c r="C26" s="37">
        <f>'Interest Charges'!C32</f>
        <v>2.2275000000000003E-2</v>
      </c>
      <c r="D26" s="37">
        <f>'Interest Charges'!D32</f>
        <v>6.7715999999999998E-2</v>
      </c>
      <c r="E26" s="37">
        <f>'Interest Charges'!E32</f>
        <v>0.10341669788999999</v>
      </c>
      <c r="F26" s="37">
        <f>'Interest Charges'!F32</f>
        <v>0.13571197833599999</v>
      </c>
      <c r="G26" s="37">
        <f>'Interest Charges'!G32</f>
        <v>0.18457858519977602</v>
      </c>
      <c r="H26" s="37">
        <f>'Interest Charges'!H32</f>
        <v>0.23691365960273281</v>
      </c>
      <c r="I26" s="37">
        <f>'Interest Charges'!I32</f>
        <v>0.2366648232498112</v>
      </c>
      <c r="J26" s="37">
        <f>'Interest Charges'!J32</f>
        <v>0.1065934684008544</v>
      </c>
      <c r="K26" s="37">
        <f>'Interest Charges'!K32</f>
        <v>0</v>
      </c>
      <c r="L26" s="37">
        <f>'Interest Charges'!L32</f>
        <v>0</v>
      </c>
      <c r="M26" s="37">
        <f>'Interest Charges'!M32</f>
        <v>0</v>
      </c>
      <c r="N26" s="37">
        <f>'Interest Charges'!N32</f>
        <v>0</v>
      </c>
      <c r="O26" s="37">
        <f>'Interest Charges'!O32</f>
        <v>0</v>
      </c>
      <c r="P26" s="37">
        <f>'Interest Charges'!P32</f>
        <v>0</v>
      </c>
      <c r="Q26" s="37">
        <f>'Interest Charges'!Q32</f>
        <v>0</v>
      </c>
      <c r="R26" s="37">
        <f>'Interest Charges'!R32</f>
        <v>0</v>
      </c>
      <c r="S26" s="37">
        <f>'Interest Charges'!S32</f>
        <v>0</v>
      </c>
      <c r="T26" s="37">
        <f>'Interest Charges'!T32</f>
        <v>0</v>
      </c>
      <c r="U26" s="37">
        <f>'Interest Charges'!U32</f>
        <v>0</v>
      </c>
      <c r="V26" s="37">
        <f>'Interest Charges'!V32</f>
        <v>0</v>
      </c>
    </row>
    <row r="27" spans="1:22" ht="30" x14ac:dyDescent="0.25">
      <c r="A27" s="24" t="s">
        <v>34</v>
      </c>
      <c r="B27" s="10" t="str">
        <f>'Interest Charges'!B34</f>
        <v>Cost of ___________{additional funding sources}</v>
      </c>
      <c r="C27" s="37">
        <f>'Interest Charges'!C47</f>
        <v>0</v>
      </c>
      <c r="D27" s="37">
        <f>'Interest Charges'!D47</f>
        <v>0</v>
      </c>
      <c r="E27" s="37">
        <f>'Interest Charges'!E47</f>
        <v>0</v>
      </c>
      <c r="F27" s="37">
        <f>'Interest Charges'!F47</f>
        <v>0</v>
      </c>
      <c r="G27" s="37">
        <f>'Interest Charges'!G47</f>
        <v>0</v>
      </c>
      <c r="H27" s="37">
        <f>'Interest Charges'!H47</f>
        <v>0</v>
      </c>
      <c r="I27" s="37">
        <f>'Interest Charges'!I47</f>
        <v>0</v>
      </c>
      <c r="J27" s="37">
        <f>'Interest Charges'!J47</f>
        <v>0</v>
      </c>
      <c r="K27" s="37">
        <f>'Interest Charges'!K47</f>
        <v>0</v>
      </c>
      <c r="L27" s="37">
        <f>'Interest Charges'!L47</f>
        <v>0</v>
      </c>
      <c r="M27" s="37">
        <f>'Interest Charges'!M47</f>
        <v>0</v>
      </c>
      <c r="N27" s="37">
        <f>'Interest Charges'!N47</f>
        <v>0</v>
      </c>
      <c r="O27" s="37">
        <f>'Interest Charges'!O47</f>
        <v>0</v>
      </c>
      <c r="P27" s="37">
        <f>'Interest Charges'!P47</f>
        <v>0</v>
      </c>
      <c r="Q27" s="37">
        <f>'Interest Charges'!Q47</f>
        <v>0</v>
      </c>
      <c r="R27" s="37">
        <f>'Interest Charges'!R47</f>
        <v>0</v>
      </c>
      <c r="S27" s="37">
        <f>'Interest Charges'!S47</f>
        <v>0</v>
      </c>
      <c r="T27" s="37">
        <f>'Interest Charges'!T47</f>
        <v>0</v>
      </c>
      <c r="U27" s="37">
        <f>'Interest Charges'!U47</f>
        <v>0</v>
      </c>
      <c r="V27" s="37">
        <f>'Interest Charges'!V47</f>
        <v>0</v>
      </c>
    </row>
    <row r="28" spans="1:22" x14ac:dyDescent="0.25">
      <c r="A28" s="24" t="s">
        <v>35</v>
      </c>
      <c r="B28" s="10" t="s">
        <v>79</v>
      </c>
      <c r="C28" s="37">
        <f>SUM(C25:C27)</f>
        <v>9.3555000000000013E-2</v>
      </c>
      <c r="D28" s="37">
        <f t="shared" ref="D28:V28" si="3">SUM(D25:D27)</f>
        <v>0.28440719999999997</v>
      </c>
      <c r="E28" s="37">
        <f t="shared" si="3"/>
        <v>0.43435013113799992</v>
      </c>
      <c r="F28" s="37">
        <f t="shared" si="3"/>
        <v>0.56999030901119996</v>
      </c>
      <c r="G28" s="37">
        <f t="shared" si="3"/>
        <v>0.77523005783905918</v>
      </c>
      <c r="H28" s="37">
        <f t="shared" si="3"/>
        <v>0.99503737033147777</v>
      </c>
      <c r="I28" s="37">
        <f t="shared" si="3"/>
        <v>1.0315568759661708</v>
      </c>
      <c r="J28" s="37">
        <f t="shared" si="3"/>
        <v>0.48525718560055231</v>
      </c>
      <c r="K28" s="37">
        <f t="shared" si="3"/>
        <v>0</v>
      </c>
      <c r="L28" s="37">
        <f t="shared" si="3"/>
        <v>0</v>
      </c>
      <c r="M28" s="37">
        <f t="shared" si="3"/>
        <v>0</v>
      </c>
      <c r="N28" s="37">
        <f t="shared" si="3"/>
        <v>0</v>
      </c>
      <c r="O28" s="37">
        <f t="shared" si="3"/>
        <v>0</v>
      </c>
      <c r="P28" s="37">
        <f t="shared" si="3"/>
        <v>0</v>
      </c>
      <c r="Q28" s="37">
        <f t="shared" si="3"/>
        <v>0</v>
      </c>
      <c r="R28" s="37">
        <f t="shared" si="3"/>
        <v>0</v>
      </c>
      <c r="S28" s="37">
        <f t="shared" si="3"/>
        <v>0</v>
      </c>
      <c r="T28" s="37">
        <f t="shared" si="3"/>
        <v>0</v>
      </c>
      <c r="U28" s="37">
        <f t="shared" si="3"/>
        <v>0</v>
      </c>
      <c r="V28" s="37">
        <f t="shared" si="3"/>
        <v>0</v>
      </c>
    </row>
    <row r="30" spans="1:22" ht="15.75" x14ac:dyDescent="0.25">
      <c r="A30" s="11">
        <v>6</v>
      </c>
      <c r="B30" s="25" t="s">
        <v>217</v>
      </c>
      <c r="C30" s="11"/>
      <c r="D30" s="11"/>
      <c r="E30" s="11"/>
      <c r="F30" s="11"/>
      <c r="G30" s="11"/>
      <c r="H30" s="11"/>
      <c r="I30" s="11"/>
      <c r="J30" s="11"/>
      <c r="K30" s="11"/>
      <c r="L30" s="11"/>
      <c r="M30" s="11"/>
      <c r="N30" s="11"/>
      <c r="O30" s="11"/>
      <c r="P30" s="11"/>
      <c r="Q30" s="11"/>
      <c r="R30" s="11"/>
      <c r="S30" s="11"/>
      <c r="T30" s="11"/>
      <c r="U30" s="11"/>
      <c r="V30" s="11"/>
    </row>
    <row r="31" spans="1:22" x14ac:dyDescent="0.25">
      <c r="A31" s="24" t="s">
        <v>4</v>
      </c>
      <c r="B31" s="10" t="str">
        <f>'Interest Charges'!B4</f>
        <v>Cost of Debt</v>
      </c>
      <c r="C31" s="37">
        <f>'Interest Charges'!C15</f>
        <v>0</v>
      </c>
      <c r="D31" s="37">
        <f>'Interest Charges'!D15</f>
        <v>0</v>
      </c>
      <c r="E31" s="37">
        <f>'Interest Charges'!E15</f>
        <v>0</v>
      </c>
      <c r="F31" s="37">
        <f>'Interest Charges'!F15</f>
        <v>0</v>
      </c>
      <c r="G31" s="37">
        <f>'Interest Charges'!G15</f>
        <v>0</v>
      </c>
      <c r="H31" s="37">
        <f>'Interest Charges'!H15</f>
        <v>0</v>
      </c>
      <c r="I31" s="37">
        <f>'Interest Charges'!I15</f>
        <v>0.62607697194939749</v>
      </c>
      <c r="J31" s="37">
        <f>'Interest Charges'!J15</f>
        <v>6.3110619533282986</v>
      </c>
      <c r="K31" s="37">
        <f>'Interest Charges'!K15</f>
        <v>0</v>
      </c>
      <c r="L31" s="37">
        <f>'Interest Charges'!L15</f>
        <v>0</v>
      </c>
      <c r="M31" s="37">
        <f>'Interest Charges'!M15</f>
        <v>0</v>
      </c>
      <c r="N31" s="37">
        <f>'Interest Charges'!N15</f>
        <v>0</v>
      </c>
      <c r="O31" s="37">
        <f>'Interest Charges'!O15</f>
        <v>0</v>
      </c>
      <c r="P31" s="37">
        <f>'Interest Charges'!P15</f>
        <v>0</v>
      </c>
      <c r="Q31" s="37">
        <f>'Interest Charges'!Q15</f>
        <v>0</v>
      </c>
      <c r="R31" s="37">
        <f>'Interest Charges'!R15</f>
        <v>0</v>
      </c>
      <c r="S31" s="37">
        <f>'Interest Charges'!S15</f>
        <v>0</v>
      </c>
      <c r="T31" s="37">
        <f>'Interest Charges'!T15</f>
        <v>0</v>
      </c>
      <c r="U31" s="37">
        <f>'Interest Charges'!U15</f>
        <v>0</v>
      </c>
      <c r="V31" s="37">
        <f>'Interest Charges'!V15</f>
        <v>0</v>
      </c>
    </row>
    <row r="32" spans="1:22" x14ac:dyDescent="0.25">
      <c r="A32" s="24" t="s">
        <v>7</v>
      </c>
      <c r="B32" s="10" t="str">
        <f>'Interest Charges'!B19</f>
        <v>Cost of any other funding source*</v>
      </c>
      <c r="C32" s="37">
        <f>'Interest Charges'!C30</f>
        <v>0</v>
      </c>
      <c r="D32" s="37">
        <f>'Interest Charges'!D30</f>
        <v>0</v>
      </c>
      <c r="E32" s="37">
        <f>'Interest Charges'!E30</f>
        <v>0</v>
      </c>
      <c r="F32" s="37">
        <f>'Interest Charges'!F30</f>
        <v>0</v>
      </c>
      <c r="G32" s="37">
        <f>'Interest Charges'!G30</f>
        <v>0</v>
      </c>
      <c r="H32" s="37">
        <f>'Interest Charges'!H30</f>
        <v>0</v>
      </c>
      <c r="I32" s="37">
        <f>'Interest Charges'!I30</f>
        <v>0.62607697194939749</v>
      </c>
      <c r="J32" s="37">
        <f>'Interest Charges'!J30</f>
        <v>2.8424924906894509</v>
      </c>
      <c r="K32" s="37">
        <f>'Interest Charges'!K30</f>
        <v>0</v>
      </c>
      <c r="L32" s="37">
        <f>'Interest Charges'!L30</f>
        <v>0</v>
      </c>
      <c r="M32" s="37">
        <f>'Interest Charges'!M30</f>
        <v>0</v>
      </c>
      <c r="N32" s="37">
        <f>'Interest Charges'!N30</f>
        <v>0</v>
      </c>
      <c r="O32" s="37">
        <f>'Interest Charges'!O30</f>
        <v>0</v>
      </c>
      <c r="P32" s="37">
        <f>'Interest Charges'!P30</f>
        <v>0</v>
      </c>
      <c r="Q32" s="37">
        <f>'Interest Charges'!Q30</f>
        <v>0</v>
      </c>
      <c r="R32" s="37">
        <f>'Interest Charges'!R30</f>
        <v>0</v>
      </c>
      <c r="S32" s="37">
        <f>'Interest Charges'!S30</f>
        <v>0</v>
      </c>
      <c r="T32" s="37">
        <f>'Interest Charges'!T30</f>
        <v>0</v>
      </c>
      <c r="U32" s="37">
        <f>'Interest Charges'!U30</f>
        <v>0</v>
      </c>
      <c r="V32" s="37">
        <f>'Interest Charges'!V30</f>
        <v>0</v>
      </c>
    </row>
    <row r="33" spans="1:22" ht="30" x14ac:dyDescent="0.25">
      <c r="A33" s="24" t="s">
        <v>34</v>
      </c>
      <c r="B33" s="10" t="str">
        <f>'Interest Charges'!B34</f>
        <v>Cost of ___________{additional funding sources}</v>
      </c>
      <c r="C33" s="37">
        <f>'Interest Charges'!C45</f>
        <v>0</v>
      </c>
      <c r="D33" s="37">
        <f>'Interest Charges'!D45</f>
        <v>0</v>
      </c>
      <c r="E33" s="37">
        <f>'Interest Charges'!E45</f>
        <v>0</v>
      </c>
      <c r="F33" s="37">
        <f>'Interest Charges'!F45</f>
        <v>0</v>
      </c>
      <c r="G33" s="37">
        <f>'Interest Charges'!G45</f>
        <v>0</v>
      </c>
      <c r="H33" s="37">
        <f>'Interest Charges'!H45</f>
        <v>0</v>
      </c>
      <c r="I33" s="37">
        <f>'Interest Charges'!I45</f>
        <v>0</v>
      </c>
      <c r="J33" s="37">
        <f>'Interest Charges'!J45</f>
        <v>0</v>
      </c>
      <c r="K33" s="37">
        <f>'Interest Charges'!K45</f>
        <v>0</v>
      </c>
      <c r="L33" s="37">
        <f>'Interest Charges'!L45</f>
        <v>0</v>
      </c>
      <c r="M33" s="37">
        <f>'Interest Charges'!M45</f>
        <v>0</v>
      </c>
      <c r="N33" s="37">
        <f>'Interest Charges'!N45</f>
        <v>0</v>
      </c>
      <c r="O33" s="37">
        <f>'Interest Charges'!O45</f>
        <v>0</v>
      </c>
      <c r="P33" s="37">
        <f>'Interest Charges'!P45</f>
        <v>0</v>
      </c>
      <c r="Q33" s="37">
        <f>'Interest Charges'!Q45</f>
        <v>0</v>
      </c>
      <c r="R33" s="37">
        <f>'Interest Charges'!R45</f>
        <v>0</v>
      </c>
      <c r="S33" s="37">
        <f>'Interest Charges'!S45</f>
        <v>0</v>
      </c>
      <c r="T33" s="37">
        <f>'Interest Charges'!T45</f>
        <v>0</v>
      </c>
      <c r="U33" s="37">
        <f>'Interest Charges'!U45</f>
        <v>0</v>
      </c>
      <c r="V33" s="37">
        <f>'Interest Charges'!V45</f>
        <v>0</v>
      </c>
    </row>
    <row r="34" spans="1:22" x14ac:dyDescent="0.25">
      <c r="A34" s="24" t="s">
        <v>35</v>
      </c>
      <c r="B34" s="10" t="s">
        <v>79</v>
      </c>
      <c r="C34" s="37">
        <f>SUM(C31:C33)</f>
        <v>0</v>
      </c>
      <c r="D34" s="37">
        <f t="shared" ref="D34:V34" si="4">SUM(D31:D33)</f>
        <v>0</v>
      </c>
      <c r="E34" s="37">
        <f t="shared" si="4"/>
        <v>0</v>
      </c>
      <c r="F34" s="37">
        <f t="shared" si="4"/>
        <v>0</v>
      </c>
      <c r="G34" s="37">
        <f t="shared" si="4"/>
        <v>0</v>
      </c>
      <c r="H34" s="37">
        <f t="shared" si="4"/>
        <v>0</v>
      </c>
      <c r="I34" s="37">
        <f t="shared" si="4"/>
        <v>1.252153943898795</v>
      </c>
      <c r="J34" s="37">
        <f t="shared" si="4"/>
        <v>9.1535544440177503</v>
      </c>
      <c r="K34" s="37">
        <f t="shared" si="4"/>
        <v>0</v>
      </c>
      <c r="L34" s="37">
        <f t="shared" si="4"/>
        <v>0</v>
      </c>
      <c r="M34" s="37">
        <f t="shared" si="4"/>
        <v>0</v>
      </c>
      <c r="N34" s="37">
        <f t="shared" si="4"/>
        <v>0</v>
      </c>
      <c r="O34" s="37">
        <f t="shared" si="4"/>
        <v>0</v>
      </c>
      <c r="P34" s="37">
        <f t="shared" si="4"/>
        <v>0</v>
      </c>
      <c r="Q34" s="37">
        <f t="shared" si="4"/>
        <v>0</v>
      </c>
      <c r="R34" s="37">
        <f t="shared" si="4"/>
        <v>0</v>
      </c>
      <c r="S34" s="37">
        <f t="shared" si="4"/>
        <v>0</v>
      </c>
      <c r="T34" s="37">
        <f t="shared" si="4"/>
        <v>0</v>
      </c>
      <c r="U34" s="37">
        <f t="shared" si="4"/>
        <v>0</v>
      </c>
      <c r="V34" s="37">
        <f t="shared" si="4"/>
        <v>0</v>
      </c>
    </row>
    <row r="35" spans="1:22" x14ac:dyDescent="0.25">
      <c r="A35" s="24"/>
      <c r="B35" s="10"/>
      <c r="C35" s="10"/>
      <c r="D35" s="10"/>
      <c r="E35" s="10"/>
      <c r="F35" s="10"/>
      <c r="G35" s="10"/>
      <c r="H35" s="10"/>
      <c r="I35" s="10"/>
      <c r="J35" s="57"/>
      <c r="K35" s="10"/>
      <c r="L35" s="10"/>
      <c r="M35" s="10"/>
      <c r="N35" s="10"/>
      <c r="O35" s="10"/>
      <c r="P35" s="10"/>
      <c r="Q35" s="10"/>
      <c r="R35" s="10"/>
      <c r="S35" s="10"/>
      <c r="T35" s="10"/>
      <c r="U35" s="10"/>
      <c r="V35" s="10"/>
    </row>
    <row r="36" spans="1:22" ht="15.75" x14ac:dyDescent="0.25">
      <c r="A36" s="11">
        <v>7</v>
      </c>
      <c r="B36" s="25" t="s">
        <v>220</v>
      </c>
      <c r="C36" s="11"/>
      <c r="D36" s="11"/>
      <c r="E36" s="11"/>
      <c r="F36" s="11"/>
      <c r="G36" s="11"/>
      <c r="H36" s="11"/>
      <c r="I36" s="11"/>
      <c r="J36" s="11"/>
      <c r="K36" s="11"/>
      <c r="L36" s="11"/>
      <c r="M36" s="11"/>
      <c r="N36" s="11"/>
      <c r="O36" s="11"/>
      <c r="P36" s="11"/>
      <c r="Q36" s="11"/>
      <c r="R36" s="11"/>
      <c r="S36" s="11"/>
      <c r="T36" s="11"/>
      <c r="U36" s="11"/>
      <c r="V36" s="11"/>
    </row>
    <row r="37" spans="1:22" x14ac:dyDescent="0.25">
      <c r="B37" s="10" t="s">
        <v>79</v>
      </c>
      <c r="C37" s="37">
        <f>C21+C22-C28-('Interest Charges'!C15+'Interest Charges'!C30+'Interest Charges'!C45)</f>
        <v>-4.0535550000000002</v>
      </c>
      <c r="D37" s="37">
        <f>D21+D22-D28-('Interest Charges'!D15+'Interest Charges'!D30+'Interest Charges'!D45)</f>
        <v>-4.4028071999999998</v>
      </c>
      <c r="E37" s="37">
        <f>E21+E22-E28-('Interest Charges'!E15+'Interest Charges'!E30+'Interest Charges'!E45)</f>
        <v>-2.662740867138</v>
      </c>
      <c r="F37" s="37">
        <f>F21+F22-F28-('Interest Charges'!F15+'Interest Charges'!F30+'Interest Charges'!F45)</f>
        <v>-4.0829827634112004</v>
      </c>
      <c r="G37" s="37">
        <f>G21+G22-G28-('Interest Charges'!G15+'Interest Charges'!G30+'Interest Charges'!G45)</f>
        <v>-0.63926436240145867</v>
      </c>
      <c r="H37" s="37">
        <f>H21+H22-H28-('Interest Charges'!H15+'Interest Charges'!H30+'Interest Charges'!H45)</f>
        <v>3.9870847847764028</v>
      </c>
      <c r="I37" s="37">
        <f>I21+I22-I28-('Interest Charges'!I15+'Interest Charges'!I30+'Interest Charges'!I45)</f>
        <v>7.4614461399052168</v>
      </c>
      <c r="J37" s="37">
        <f>J21+J22-J28-('Interest Charges'!J15+'Interest Charges'!J30+'Interest Charges'!J45)</f>
        <v>-1.5907915189851938</v>
      </c>
      <c r="K37" s="37">
        <f>K21+K22-K28-('Interest Charges'!K15+'Interest Charges'!K30+'Interest Charges'!K45)</f>
        <v>3.2182126154760429</v>
      </c>
      <c r="L37" s="37">
        <f>L21+L22-L28-('Interest Charges'!L15+'Interest Charges'!L30+'Interest Charges'!L45)</f>
        <v>1.727083335407759</v>
      </c>
      <c r="M37" s="37">
        <f>M21+M22-M28-('Interest Charges'!M15+'Interest Charges'!M30+'Interest Charges'!M45)</f>
        <v>1.9109468848560369</v>
      </c>
      <c r="N37" s="37">
        <f>N21+N22-N28-('Interest Charges'!N15+'Interest Charges'!N30+'Interest Charges'!N45)</f>
        <v>2.1124951957251223</v>
      </c>
      <c r="O37" s="37">
        <f>O21+O22-O28-('Interest Charges'!O15+'Interest Charges'!O30+'Interest Charges'!O45)</f>
        <v>2.3333653782217079</v>
      </c>
      <c r="P37" s="37">
        <f>P21+P22-P28-('Interest Charges'!P15+'Interest Charges'!P30+'Interest Charges'!P45)</f>
        <v>2.5753437017382392</v>
      </c>
      <c r="Q37" s="37">
        <f>Q21+Q22-Q28-('Interest Charges'!Q15+'Interest Charges'!Q30+'Interest Charges'!Q45)</f>
        <v>2.8403790919503207</v>
      </c>
      <c r="R37" s="37">
        <f>R21+R22-R28-('Interest Charges'!R15+'Interest Charges'!R30+'Interest Charges'!R45)</f>
        <v>3.1305978455637153</v>
      </c>
      <c r="S37" s="37">
        <f>S21+S22-S28-('Interest Charges'!S15+'Interest Charges'!S30+'Interest Charges'!S45)</f>
        <v>3.4483196724158311</v>
      </c>
      <c r="T37" s="37">
        <f>T21+T22-T28-('Interest Charges'!T15+'Interest Charges'!T30+'Interest Charges'!T45)</f>
        <v>3.7960751845146907</v>
      </c>
      <c r="U37" s="37">
        <f>U21+U22-U28-('Interest Charges'!U15+'Interest Charges'!U30+'Interest Charges'!U45)</f>
        <v>4.1766249623657066</v>
      </c>
      <c r="V37" s="37">
        <f>V21+V22-V28-('Interest Charges'!V15+'Interest Charges'!V30+'Interest Charges'!V45)</f>
        <v>96.452587154135131</v>
      </c>
    </row>
    <row r="38" spans="1:22" x14ac:dyDescent="0.25">
      <c r="B38" s="10"/>
    </row>
    <row r="39" spans="1:22" ht="15.75" x14ac:dyDescent="0.25">
      <c r="A39" s="11">
        <v>8</v>
      </c>
      <c r="B39" s="25" t="s">
        <v>199</v>
      </c>
      <c r="C39" s="11"/>
      <c r="D39" s="11"/>
      <c r="E39" s="11"/>
      <c r="F39" s="11"/>
      <c r="G39" s="11"/>
      <c r="H39" s="11"/>
      <c r="I39" s="11"/>
      <c r="J39" s="11"/>
      <c r="K39" s="11"/>
      <c r="L39" s="11"/>
      <c r="M39" s="11"/>
      <c r="N39" s="11"/>
      <c r="O39" s="11"/>
      <c r="P39" s="11"/>
      <c r="Q39" s="11"/>
      <c r="R39" s="11"/>
      <c r="S39" s="11"/>
      <c r="T39" s="11"/>
      <c r="U39" s="11"/>
      <c r="V39" s="11"/>
    </row>
    <row r="40" spans="1:22" x14ac:dyDescent="0.25">
      <c r="A40" s="24" t="s">
        <v>4</v>
      </c>
      <c r="B40" s="10" t="s">
        <v>139</v>
      </c>
      <c r="C40" s="58">
        <f>NPV('Risk Analysis'!E14,'cf - Real Est'!C37:V37)</f>
        <v>2.094244575444244</v>
      </c>
    </row>
    <row r="41" spans="1:22" x14ac:dyDescent="0.25">
      <c r="A41" s="24" t="s">
        <v>7</v>
      </c>
      <c r="B41" s="10" t="s">
        <v>138</v>
      </c>
      <c r="C41" s="40">
        <f>IRR('cf - Real Est'!C37:V37)</f>
        <v>0.17514675118844059</v>
      </c>
    </row>
    <row r="45" spans="1:22" ht="15.75" x14ac:dyDescent="0.25">
      <c r="A45" s="11">
        <v>9</v>
      </c>
      <c r="B45" s="25" t="s">
        <v>226</v>
      </c>
      <c r="C45" s="11"/>
      <c r="D45" s="11"/>
      <c r="E45" s="11"/>
      <c r="F45" s="11"/>
      <c r="G45" s="11"/>
      <c r="H45" s="11"/>
      <c r="I45" s="11"/>
      <c r="J45" s="11"/>
      <c r="K45" s="11"/>
      <c r="L45" s="11"/>
      <c r="M45" s="11"/>
      <c r="N45" s="11"/>
      <c r="O45" s="11"/>
      <c r="P45" s="11"/>
      <c r="Q45" s="11"/>
      <c r="R45" s="11"/>
      <c r="S45" s="11"/>
      <c r="T45" s="11"/>
      <c r="U45" s="11"/>
      <c r="V45" s="11"/>
    </row>
    <row r="47" spans="1:22" x14ac:dyDescent="0.25">
      <c r="A47" s="24" t="s">
        <v>4</v>
      </c>
      <c r="B47" s="10" t="s">
        <v>227</v>
      </c>
      <c r="C47" s="56">
        <f>'cf - Infra'!C36+'cf - Real Est'!C37</f>
        <v>-16.949054796875</v>
      </c>
      <c r="D47" s="56">
        <f>'cf - Infra'!D36+'cf - Real Est'!D37</f>
        <v>-8.1859116587499994</v>
      </c>
      <c r="E47" s="56">
        <f>'cf - Infra'!E36+'cf - Real Est'!E37</f>
        <v>-6.262612995464</v>
      </c>
      <c r="F47" s="56">
        <f>'cf - Infra'!F36+'cf - Real Est'!F37</f>
        <v>-7.74823913911864</v>
      </c>
      <c r="G47" s="56">
        <f>'cf - Infra'!G36+'cf - Real Est'!G37</f>
        <v>-3.116055426502256</v>
      </c>
      <c r="H47" s="56">
        <f>'cf - Infra'!H36+'cf - Real Est'!H37</f>
        <v>2.3544849699296138</v>
      </c>
      <c r="I47" s="56">
        <f>'cf - Infra'!I36+'cf - Real Est'!I37</f>
        <v>5.8872752961527812</v>
      </c>
      <c r="J47" s="56">
        <f>'cf - Infra'!J36+'cf - Real Est'!J37</f>
        <v>-3.1012277841553804</v>
      </c>
      <c r="K47" s="56">
        <f>'cf - Infra'!K36+'cf - Real Est'!K37</f>
        <v>1.777160918177592</v>
      </c>
      <c r="L47" s="56">
        <f>'cf - Infra'!L36+'cf - Real Est'!L37</f>
        <v>0.27045696111521766</v>
      </c>
      <c r="M47" s="56">
        <f>'cf - Infra'!M36+'cf - Real Est'!M37</f>
        <v>0.43813754777396019</v>
      </c>
      <c r="N47" s="56">
        <f>'cf - Infra'!N36+'cf - Real Est'!N37</f>
        <v>0.62287238180215088</v>
      </c>
      <c r="O47" s="56">
        <f>'cf - Infra'!O36+'cf - Real Est'!O37</f>
        <v>0.82627560222247709</v>
      </c>
      <c r="P47" s="56">
        <f>'cf - Infra'!P36+'cf - Real Est'!P37</f>
        <v>1.0501097431395738</v>
      </c>
      <c r="Q47" s="56">
        <f>'cf - Infra'!Q36+'cf - Real Est'!Q37</f>
        <v>1.2962992092786925</v>
      </c>
      <c r="R47" s="56">
        <f>'cf - Infra'!R36+'cf - Real Est'!R37</f>
        <v>1.5669449687999353</v>
      </c>
      <c r="S47" s="56">
        <f>'cf - Infra'!S36+'cf - Real Est'!S37</f>
        <v>1.8643405731035387</v>
      </c>
      <c r="T47" s="56">
        <f>'cf - Infra'!T36+'cf - Real Est'!T37</f>
        <v>2.1909896232215416</v>
      </c>
      <c r="U47" s="56">
        <f>'cf - Infra'!U36+'cf - Real Est'!U37</f>
        <v>2.5496248131603512</v>
      </c>
      <c r="V47" s="56">
        <f>'cf - Infra'!V36+'cf - Real Est'!V37</f>
        <v>94.802835505759319</v>
      </c>
    </row>
    <row r="48" spans="1:22" x14ac:dyDescent="0.25">
      <c r="A48" s="24" t="s">
        <v>7</v>
      </c>
      <c r="B48" s="10" t="s">
        <v>139</v>
      </c>
      <c r="C48" s="58">
        <f>NPV('Risk Analysis'!E14,'cf - Real Est'!C47:V47)</f>
        <v>-21.613314186155655</v>
      </c>
    </row>
    <row r="49" spans="1:3" x14ac:dyDescent="0.25">
      <c r="A49" s="60" t="s">
        <v>34</v>
      </c>
      <c r="B49" s="10" t="s">
        <v>138</v>
      </c>
      <c r="C49" s="40">
        <f>IRR(C47:V47)</f>
        <v>6.4010019028747367E-2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FD19"/>
  <sheetViews>
    <sheetView tabSelected="1" zoomScaleNormal="100" workbookViewId="0">
      <selection activeCell="G20" sqref="G20"/>
    </sheetView>
  </sheetViews>
  <sheetFormatPr defaultRowHeight="15" x14ac:dyDescent="0.25"/>
  <cols>
    <col min="1" max="1" width="6.42578125" customWidth="1"/>
    <col min="2" max="2" width="32.42578125" bestFit="1" customWidth="1"/>
    <col min="4" max="4" width="11.140625" customWidth="1"/>
    <col min="5" max="5" width="13" customWidth="1"/>
  </cols>
  <sheetData>
    <row r="1" spans="1:13 16384:16384" ht="15.75" x14ac:dyDescent="0.25">
      <c r="A1" s="13" t="s">
        <v>140</v>
      </c>
      <c r="B1" s="13"/>
      <c r="C1" s="13"/>
      <c r="D1" s="13"/>
      <c r="E1" s="13"/>
      <c r="F1" s="13"/>
      <c r="G1" s="13"/>
    </row>
    <row r="2" spans="1:13 16384:16384" ht="10.5" customHeight="1" x14ac:dyDescent="0.25"/>
    <row r="3" spans="1:13 16384:16384" ht="15.75" x14ac:dyDescent="0.25">
      <c r="A3" s="11">
        <v>1</v>
      </c>
      <c r="B3" s="25" t="s">
        <v>146</v>
      </c>
      <c r="C3" s="11"/>
      <c r="D3" s="11"/>
      <c r="E3" s="11"/>
      <c r="F3" s="11"/>
      <c r="G3" s="11"/>
    </row>
    <row r="4" spans="1:13 16384:16384" ht="10.5" customHeight="1" x14ac:dyDescent="0.25"/>
    <row r="5" spans="1:13 16384:16384" ht="30" x14ac:dyDescent="0.25">
      <c r="A5" s="15" t="s">
        <v>56</v>
      </c>
      <c r="B5" s="15" t="s">
        <v>1</v>
      </c>
      <c r="C5" s="15"/>
      <c r="D5" s="45" t="s">
        <v>143</v>
      </c>
      <c r="E5" s="45" t="s">
        <v>145</v>
      </c>
      <c r="F5" s="44" t="s">
        <v>141</v>
      </c>
      <c r="G5" s="44" t="s">
        <v>142</v>
      </c>
    </row>
    <row r="6" spans="1:13 16384:16384" x14ac:dyDescent="0.25">
      <c r="A6" s="41">
        <v>1</v>
      </c>
      <c r="B6" s="41" t="s">
        <v>225</v>
      </c>
      <c r="C6" s="41"/>
      <c r="D6" s="46">
        <f t="shared" ref="D6:D14" si="0">(XFD6-10)/10</f>
        <v>0.1</v>
      </c>
      <c r="E6" s="64">
        <f>'Data Sheet'!D9*(1+'Risk Analysis'!D6)</f>
        <v>440.00000000000006</v>
      </c>
      <c r="F6" s="114">
        <f>'cf - Real Est'!C48</f>
        <v>-21.613314186155655</v>
      </c>
      <c r="G6" s="116">
        <f>'cf - Real Est'!C49</f>
        <v>6.4010019028747367E-2</v>
      </c>
      <c r="I6" s="118" t="s">
        <v>178</v>
      </c>
      <c r="J6" s="119"/>
      <c r="K6" s="119"/>
      <c r="L6" s="119"/>
      <c r="M6" s="120"/>
      <c r="XFD6" s="50">
        <v>11</v>
      </c>
    </row>
    <row r="7" spans="1:13 16384:16384" x14ac:dyDescent="0.25">
      <c r="A7" s="41">
        <v>2</v>
      </c>
      <c r="B7" s="41" t="s">
        <v>156</v>
      </c>
      <c r="C7" s="41"/>
      <c r="D7" s="46">
        <f t="shared" si="0"/>
        <v>0.2</v>
      </c>
      <c r="E7" s="47">
        <f>'Data Sheet'!D87*(1+'Risk Analysis'!D7)</f>
        <v>0.09</v>
      </c>
      <c r="F7" s="115"/>
      <c r="G7" s="117"/>
      <c r="I7" s="121"/>
      <c r="J7" s="122"/>
      <c r="K7" s="122"/>
      <c r="L7" s="122"/>
      <c r="M7" s="123"/>
      <c r="XFD7" s="50">
        <v>12</v>
      </c>
    </row>
    <row r="8" spans="1:13 16384:16384" x14ac:dyDescent="0.25">
      <c r="A8" s="41">
        <v>3</v>
      </c>
      <c r="B8" s="41" t="s">
        <v>144</v>
      </c>
      <c r="C8" s="41"/>
      <c r="D8" s="46">
        <f t="shared" si="0"/>
        <v>0</v>
      </c>
      <c r="E8" s="51" t="s">
        <v>155</v>
      </c>
      <c r="F8" s="115"/>
      <c r="G8" s="117"/>
      <c r="I8" s="121"/>
      <c r="J8" s="122"/>
      <c r="K8" s="122"/>
      <c r="L8" s="122"/>
      <c r="M8" s="123"/>
      <c r="XFD8" s="50">
        <v>10</v>
      </c>
    </row>
    <row r="9" spans="1:13 16384:16384" x14ac:dyDescent="0.25">
      <c r="A9" s="41">
        <v>4</v>
      </c>
      <c r="B9" s="41" t="s">
        <v>147</v>
      </c>
      <c r="C9" s="41"/>
      <c r="D9" s="46">
        <f t="shared" si="0"/>
        <v>0</v>
      </c>
      <c r="E9" s="51" t="s">
        <v>155</v>
      </c>
      <c r="F9" s="115"/>
      <c r="G9" s="117"/>
      <c r="I9" s="121"/>
      <c r="J9" s="122"/>
      <c r="K9" s="122"/>
      <c r="L9" s="122"/>
      <c r="M9" s="123"/>
      <c r="XFD9" s="50">
        <v>10</v>
      </c>
    </row>
    <row r="10" spans="1:13 16384:16384" x14ac:dyDescent="0.25">
      <c r="A10" s="41">
        <v>5</v>
      </c>
      <c r="B10" s="41" t="s">
        <v>151</v>
      </c>
      <c r="C10" s="41"/>
      <c r="D10" s="46">
        <f t="shared" si="0"/>
        <v>0</v>
      </c>
      <c r="E10" s="51" t="s">
        <v>155</v>
      </c>
      <c r="F10" s="115"/>
      <c r="G10" s="117"/>
      <c r="I10" s="121"/>
      <c r="J10" s="122"/>
      <c r="K10" s="122"/>
      <c r="L10" s="122"/>
      <c r="M10" s="123"/>
      <c r="XFD10" s="50">
        <v>10</v>
      </c>
    </row>
    <row r="11" spans="1:13 16384:16384" x14ac:dyDescent="0.25">
      <c r="A11" s="41">
        <v>6</v>
      </c>
      <c r="B11" s="41" t="s">
        <v>157</v>
      </c>
      <c r="C11" s="41"/>
      <c r="D11" s="46">
        <f t="shared" si="0"/>
        <v>0</v>
      </c>
      <c r="E11" s="65">
        <f>'Data Sheet'!D90*(1+'Risk Analysis'!D11)</f>
        <v>200000</v>
      </c>
      <c r="F11" s="115"/>
      <c r="G11" s="117"/>
      <c r="I11" s="121"/>
      <c r="J11" s="122"/>
      <c r="K11" s="122"/>
      <c r="L11" s="122"/>
      <c r="M11" s="123"/>
      <c r="XFD11" s="50">
        <v>10</v>
      </c>
    </row>
    <row r="12" spans="1:13 16384:16384" x14ac:dyDescent="0.25">
      <c r="A12" s="41">
        <v>7</v>
      </c>
      <c r="B12" s="41" t="s">
        <v>223</v>
      </c>
      <c r="C12" s="41"/>
      <c r="D12" s="46">
        <f t="shared" si="0"/>
        <v>0</v>
      </c>
      <c r="E12" s="64">
        <f>SUM(CapEx!C41:V41)</f>
        <v>37.630285131921923</v>
      </c>
      <c r="F12" s="115"/>
      <c r="G12" s="117"/>
      <c r="I12" s="121"/>
      <c r="J12" s="122"/>
      <c r="K12" s="122"/>
      <c r="L12" s="122"/>
      <c r="M12" s="123"/>
      <c r="XFD12" s="50">
        <v>10</v>
      </c>
    </row>
    <row r="13" spans="1:13 16384:16384" x14ac:dyDescent="0.25">
      <c r="A13" s="41">
        <v>8</v>
      </c>
      <c r="B13" s="41" t="s">
        <v>224</v>
      </c>
      <c r="C13" s="41"/>
      <c r="D13" s="46">
        <f t="shared" si="0"/>
        <v>0</v>
      </c>
      <c r="E13" s="64">
        <f>SUM(OpEx!C25:V25)</f>
        <v>23.007700750268146</v>
      </c>
      <c r="F13" s="115"/>
      <c r="G13" s="117"/>
      <c r="I13" s="121"/>
      <c r="J13" s="122"/>
      <c r="K13" s="122"/>
      <c r="L13" s="122"/>
      <c r="M13" s="123"/>
      <c r="XFD13" s="50">
        <v>10</v>
      </c>
    </row>
    <row r="14" spans="1:13 16384:16384" x14ac:dyDescent="0.25">
      <c r="A14" s="41">
        <v>9</v>
      </c>
      <c r="B14" s="41" t="s">
        <v>150</v>
      </c>
      <c r="C14" s="41"/>
      <c r="D14" s="46">
        <f t="shared" si="0"/>
        <v>0</v>
      </c>
      <c r="E14" s="52">
        <f>(1+D14)*'Data Sheet'!D99</f>
        <v>0.15725000000000003</v>
      </c>
      <c r="F14" s="115"/>
      <c r="G14" s="117"/>
      <c r="I14" s="121"/>
      <c r="J14" s="122"/>
      <c r="K14" s="122"/>
      <c r="L14" s="122"/>
      <c r="M14" s="123"/>
      <c r="XFD14" s="50">
        <v>10</v>
      </c>
    </row>
    <row r="15" spans="1:13 16384:16384" x14ac:dyDescent="0.25">
      <c r="A15" s="41">
        <v>10</v>
      </c>
      <c r="B15" s="41" t="s">
        <v>6</v>
      </c>
      <c r="C15" s="41"/>
      <c r="D15" s="41"/>
      <c r="E15" s="41"/>
      <c r="F15" s="115"/>
      <c r="G15" s="117"/>
      <c r="I15" s="121"/>
      <c r="J15" s="122"/>
      <c r="K15" s="122"/>
      <c r="L15" s="122"/>
      <c r="M15" s="123"/>
      <c r="XFD15" s="50"/>
    </row>
    <row r="16" spans="1:13 16384:16384" x14ac:dyDescent="0.25">
      <c r="A16" s="48" t="s">
        <v>90</v>
      </c>
      <c r="B16" s="49" t="s">
        <v>82</v>
      </c>
      <c r="C16" s="41"/>
      <c r="D16" s="46">
        <f>(XFD16-10)/10</f>
        <v>0</v>
      </c>
      <c r="E16" s="41">
        <f>(1+D16)*'Area Statement'!E36</f>
        <v>12000</v>
      </c>
      <c r="F16" s="115"/>
      <c r="G16" s="117"/>
      <c r="I16" s="121"/>
      <c r="J16" s="122"/>
      <c r="K16" s="122"/>
      <c r="L16" s="122"/>
      <c r="M16" s="123"/>
      <c r="XFD16" s="50">
        <v>10</v>
      </c>
    </row>
    <row r="17" spans="1:13 16384:16384" x14ac:dyDescent="0.25">
      <c r="A17" s="48" t="s">
        <v>152</v>
      </c>
      <c r="B17" s="49" t="s">
        <v>83</v>
      </c>
      <c r="C17" s="41"/>
      <c r="D17" s="46">
        <f>(XFD17-10)/10</f>
        <v>0</v>
      </c>
      <c r="E17" s="41">
        <f>(1+D17)*'Area Statement'!E37</f>
        <v>7500</v>
      </c>
      <c r="F17" s="115"/>
      <c r="G17" s="117"/>
      <c r="I17" s="121"/>
      <c r="J17" s="122"/>
      <c r="K17" s="122"/>
      <c r="L17" s="122"/>
      <c r="M17" s="123"/>
      <c r="XFD17" s="50">
        <v>10</v>
      </c>
    </row>
    <row r="18" spans="1:13 16384:16384" x14ac:dyDescent="0.25">
      <c r="A18" s="48" t="s">
        <v>154</v>
      </c>
      <c r="B18" s="49" t="s">
        <v>84</v>
      </c>
      <c r="C18" s="41"/>
      <c r="D18" s="46">
        <f>(XFD18-10)/10</f>
        <v>0</v>
      </c>
      <c r="E18" s="41">
        <f>(1+D18)*'Area Statement'!E38</f>
        <v>6000</v>
      </c>
      <c r="F18" s="115"/>
      <c r="G18" s="117"/>
      <c r="I18" s="121"/>
      <c r="J18" s="122"/>
      <c r="K18" s="122"/>
      <c r="L18" s="122"/>
      <c r="M18" s="123"/>
      <c r="XFD18" s="50">
        <v>10</v>
      </c>
    </row>
    <row r="19" spans="1:13 16384:16384" x14ac:dyDescent="0.25">
      <c r="A19" s="48" t="s">
        <v>153</v>
      </c>
      <c r="B19" s="49" t="s">
        <v>85</v>
      </c>
      <c r="C19" s="41"/>
      <c r="D19" s="46">
        <f>(XFD19-10)/10</f>
        <v>0</v>
      </c>
      <c r="E19" s="41">
        <f>(1+D19)*'Area Statement'!E39</f>
        <v>4500</v>
      </c>
      <c r="F19" s="115"/>
      <c r="G19" s="117"/>
      <c r="I19" s="124"/>
      <c r="J19" s="125"/>
      <c r="K19" s="125"/>
      <c r="L19" s="125"/>
      <c r="M19" s="126"/>
      <c r="XFD19" s="50">
        <v>10</v>
      </c>
    </row>
  </sheetData>
  <mergeCells count="3">
    <mergeCell ref="F6:F19"/>
    <mergeCell ref="G6:G19"/>
    <mergeCell ref="I6:M19"/>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3315" r:id="rId3" name="Spinner 3">
              <controlPr defaultSize="0" autoPict="0">
                <anchor moveWithCells="1" sizeWithCells="1">
                  <from>
                    <xdr:col>2</xdr:col>
                    <xdr:colOff>85725</xdr:colOff>
                    <xdr:row>5</xdr:row>
                    <xdr:rowOff>38100</xdr:rowOff>
                  </from>
                  <to>
                    <xdr:col>2</xdr:col>
                    <xdr:colOff>533400</xdr:colOff>
                    <xdr:row>5</xdr:row>
                    <xdr:rowOff>200025</xdr:rowOff>
                  </to>
                </anchor>
              </controlPr>
            </control>
          </mc:Choice>
        </mc:AlternateContent>
        <mc:AlternateContent xmlns:mc="http://schemas.openxmlformats.org/markup-compatibility/2006">
          <mc:Choice Requires="x14">
            <control shapeId="13316" r:id="rId4" name="Spinner 4">
              <controlPr defaultSize="0" autoPict="0">
                <anchor moveWithCells="1" sizeWithCells="1">
                  <from>
                    <xdr:col>2</xdr:col>
                    <xdr:colOff>85725</xdr:colOff>
                    <xdr:row>6</xdr:row>
                    <xdr:rowOff>19050</xdr:rowOff>
                  </from>
                  <to>
                    <xdr:col>2</xdr:col>
                    <xdr:colOff>533400</xdr:colOff>
                    <xdr:row>6</xdr:row>
                    <xdr:rowOff>180975</xdr:rowOff>
                  </to>
                </anchor>
              </controlPr>
            </control>
          </mc:Choice>
        </mc:AlternateContent>
        <mc:AlternateContent xmlns:mc="http://schemas.openxmlformats.org/markup-compatibility/2006">
          <mc:Choice Requires="x14">
            <control shapeId="13318" r:id="rId5" name="Spinner 6">
              <controlPr defaultSize="0" autoPict="0">
                <anchor moveWithCells="1" sizeWithCells="1">
                  <from>
                    <xdr:col>2</xdr:col>
                    <xdr:colOff>85725</xdr:colOff>
                    <xdr:row>7</xdr:row>
                    <xdr:rowOff>19050</xdr:rowOff>
                  </from>
                  <to>
                    <xdr:col>2</xdr:col>
                    <xdr:colOff>533400</xdr:colOff>
                    <xdr:row>7</xdr:row>
                    <xdr:rowOff>180975</xdr:rowOff>
                  </to>
                </anchor>
              </controlPr>
            </control>
          </mc:Choice>
        </mc:AlternateContent>
        <mc:AlternateContent xmlns:mc="http://schemas.openxmlformats.org/markup-compatibility/2006">
          <mc:Choice Requires="x14">
            <control shapeId="13319" r:id="rId6" name="Spinner 7">
              <controlPr defaultSize="0" autoPict="0">
                <anchor moveWithCells="1" sizeWithCells="1">
                  <from>
                    <xdr:col>2</xdr:col>
                    <xdr:colOff>85725</xdr:colOff>
                    <xdr:row>8</xdr:row>
                    <xdr:rowOff>28575</xdr:rowOff>
                  </from>
                  <to>
                    <xdr:col>2</xdr:col>
                    <xdr:colOff>533400</xdr:colOff>
                    <xdr:row>9</xdr:row>
                    <xdr:rowOff>0</xdr:rowOff>
                  </to>
                </anchor>
              </controlPr>
            </control>
          </mc:Choice>
        </mc:AlternateContent>
        <mc:AlternateContent xmlns:mc="http://schemas.openxmlformats.org/markup-compatibility/2006">
          <mc:Choice Requires="x14">
            <control shapeId="13320" r:id="rId7" name="Spinner 8">
              <controlPr defaultSize="0" autoPict="0">
                <anchor moveWithCells="1" sizeWithCells="1">
                  <from>
                    <xdr:col>2</xdr:col>
                    <xdr:colOff>85725</xdr:colOff>
                    <xdr:row>9</xdr:row>
                    <xdr:rowOff>28575</xdr:rowOff>
                  </from>
                  <to>
                    <xdr:col>2</xdr:col>
                    <xdr:colOff>533400</xdr:colOff>
                    <xdr:row>10</xdr:row>
                    <xdr:rowOff>0</xdr:rowOff>
                  </to>
                </anchor>
              </controlPr>
            </control>
          </mc:Choice>
        </mc:AlternateContent>
        <mc:AlternateContent xmlns:mc="http://schemas.openxmlformats.org/markup-compatibility/2006">
          <mc:Choice Requires="x14">
            <control shapeId="13321" r:id="rId8" name="Spinner 9">
              <controlPr defaultSize="0" autoPict="0">
                <anchor moveWithCells="1" sizeWithCells="1">
                  <from>
                    <xdr:col>2</xdr:col>
                    <xdr:colOff>85725</xdr:colOff>
                    <xdr:row>10</xdr:row>
                    <xdr:rowOff>28575</xdr:rowOff>
                  </from>
                  <to>
                    <xdr:col>2</xdr:col>
                    <xdr:colOff>533400</xdr:colOff>
                    <xdr:row>11</xdr:row>
                    <xdr:rowOff>0</xdr:rowOff>
                  </to>
                </anchor>
              </controlPr>
            </control>
          </mc:Choice>
        </mc:AlternateContent>
        <mc:AlternateContent xmlns:mc="http://schemas.openxmlformats.org/markup-compatibility/2006">
          <mc:Choice Requires="x14">
            <control shapeId="13322" r:id="rId9" name="Spinner 10">
              <controlPr defaultSize="0" autoPict="0">
                <anchor moveWithCells="1" sizeWithCells="1">
                  <from>
                    <xdr:col>2</xdr:col>
                    <xdr:colOff>85725</xdr:colOff>
                    <xdr:row>11</xdr:row>
                    <xdr:rowOff>28575</xdr:rowOff>
                  </from>
                  <to>
                    <xdr:col>2</xdr:col>
                    <xdr:colOff>533400</xdr:colOff>
                    <xdr:row>12</xdr:row>
                    <xdr:rowOff>0</xdr:rowOff>
                  </to>
                </anchor>
              </controlPr>
            </control>
          </mc:Choice>
        </mc:AlternateContent>
        <mc:AlternateContent xmlns:mc="http://schemas.openxmlformats.org/markup-compatibility/2006">
          <mc:Choice Requires="x14">
            <control shapeId="13323" r:id="rId10" name="Spinner 11">
              <controlPr defaultSize="0" autoPict="0">
                <anchor moveWithCells="1" sizeWithCells="1">
                  <from>
                    <xdr:col>2</xdr:col>
                    <xdr:colOff>85725</xdr:colOff>
                    <xdr:row>12</xdr:row>
                    <xdr:rowOff>28575</xdr:rowOff>
                  </from>
                  <to>
                    <xdr:col>2</xdr:col>
                    <xdr:colOff>533400</xdr:colOff>
                    <xdr:row>13</xdr:row>
                    <xdr:rowOff>0</xdr:rowOff>
                  </to>
                </anchor>
              </controlPr>
            </control>
          </mc:Choice>
        </mc:AlternateContent>
        <mc:AlternateContent xmlns:mc="http://schemas.openxmlformats.org/markup-compatibility/2006">
          <mc:Choice Requires="x14">
            <control shapeId="13324" r:id="rId11" name="Spinner 12">
              <controlPr defaultSize="0" autoPict="0">
                <anchor moveWithCells="1" sizeWithCells="1">
                  <from>
                    <xdr:col>2</xdr:col>
                    <xdr:colOff>85725</xdr:colOff>
                    <xdr:row>13</xdr:row>
                    <xdr:rowOff>28575</xdr:rowOff>
                  </from>
                  <to>
                    <xdr:col>2</xdr:col>
                    <xdr:colOff>533400</xdr:colOff>
                    <xdr:row>14</xdr:row>
                    <xdr:rowOff>0</xdr:rowOff>
                  </to>
                </anchor>
              </controlPr>
            </control>
          </mc:Choice>
        </mc:AlternateContent>
        <mc:AlternateContent xmlns:mc="http://schemas.openxmlformats.org/markup-compatibility/2006">
          <mc:Choice Requires="x14">
            <control shapeId="13325" r:id="rId12" name="Spinner 13">
              <controlPr defaultSize="0" autoPict="0">
                <anchor moveWithCells="1" sizeWithCells="1">
                  <from>
                    <xdr:col>2</xdr:col>
                    <xdr:colOff>85725</xdr:colOff>
                    <xdr:row>15</xdr:row>
                    <xdr:rowOff>9525</xdr:rowOff>
                  </from>
                  <to>
                    <xdr:col>2</xdr:col>
                    <xdr:colOff>533400</xdr:colOff>
                    <xdr:row>15</xdr:row>
                    <xdr:rowOff>171450</xdr:rowOff>
                  </to>
                </anchor>
              </controlPr>
            </control>
          </mc:Choice>
        </mc:AlternateContent>
        <mc:AlternateContent xmlns:mc="http://schemas.openxmlformats.org/markup-compatibility/2006">
          <mc:Choice Requires="x14">
            <control shapeId="13326" r:id="rId13" name="Spinner 14">
              <controlPr defaultSize="0" autoPict="0">
                <anchor moveWithCells="1" sizeWithCells="1">
                  <from>
                    <xdr:col>2</xdr:col>
                    <xdr:colOff>85725</xdr:colOff>
                    <xdr:row>17</xdr:row>
                    <xdr:rowOff>9525</xdr:rowOff>
                  </from>
                  <to>
                    <xdr:col>2</xdr:col>
                    <xdr:colOff>533400</xdr:colOff>
                    <xdr:row>17</xdr:row>
                    <xdr:rowOff>171450</xdr:rowOff>
                  </to>
                </anchor>
              </controlPr>
            </control>
          </mc:Choice>
        </mc:AlternateContent>
        <mc:AlternateContent xmlns:mc="http://schemas.openxmlformats.org/markup-compatibility/2006">
          <mc:Choice Requires="x14">
            <control shapeId="13329" r:id="rId14" name="Spinner 17">
              <controlPr defaultSize="0" autoPict="0">
                <anchor moveWithCells="1" sizeWithCells="1">
                  <from>
                    <xdr:col>2</xdr:col>
                    <xdr:colOff>85725</xdr:colOff>
                    <xdr:row>18</xdr:row>
                    <xdr:rowOff>19050</xdr:rowOff>
                  </from>
                  <to>
                    <xdr:col>2</xdr:col>
                    <xdr:colOff>533400</xdr:colOff>
                    <xdr:row>18</xdr:row>
                    <xdr:rowOff>180975</xdr:rowOff>
                  </to>
                </anchor>
              </controlPr>
            </control>
          </mc:Choice>
        </mc:AlternateContent>
        <mc:AlternateContent xmlns:mc="http://schemas.openxmlformats.org/markup-compatibility/2006">
          <mc:Choice Requires="x14">
            <control shapeId="13332" r:id="rId15" name="Spinner 20">
              <controlPr defaultSize="0" autoPict="0">
                <anchor moveWithCells="1" sizeWithCells="1">
                  <from>
                    <xdr:col>2</xdr:col>
                    <xdr:colOff>85725</xdr:colOff>
                    <xdr:row>16</xdr:row>
                    <xdr:rowOff>9525</xdr:rowOff>
                  </from>
                  <to>
                    <xdr:col>2</xdr:col>
                    <xdr:colOff>533400</xdr:colOff>
                    <xdr:row>16</xdr:row>
                    <xdr:rowOff>171450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B3" sqref="B3"/>
    </sheetView>
  </sheetViews>
  <sheetFormatPr defaultRowHeight="15" x14ac:dyDescent="0.25"/>
  <sheetData>
    <row r="1" spans="1:2" x14ac:dyDescent="0.25">
      <c r="A1" s="127" t="s">
        <v>94</v>
      </c>
      <c r="B1" t="s">
        <v>95</v>
      </c>
    </row>
    <row r="2" spans="1:2" x14ac:dyDescent="0.25">
      <c r="A2" s="127"/>
      <c r="B2" t="s">
        <v>96</v>
      </c>
    </row>
    <row r="3" spans="1:2" x14ac:dyDescent="0.25">
      <c r="A3" s="127"/>
    </row>
    <row r="4" spans="1:2" x14ac:dyDescent="0.25">
      <c r="A4" s="127"/>
    </row>
  </sheetData>
  <mergeCells count="1">
    <mergeCell ref="A1:A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H11"/>
  <sheetViews>
    <sheetView workbookViewId="0">
      <selection activeCell="N8" sqref="N8"/>
    </sheetView>
  </sheetViews>
  <sheetFormatPr defaultRowHeight="15" x14ac:dyDescent="0.25"/>
  <cols>
    <col min="1" max="16384" width="9.140625" style="54"/>
  </cols>
  <sheetData>
    <row r="11" spans="1:8" x14ac:dyDescent="0.25">
      <c r="A11" s="54" t="s">
        <v>160</v>
      </c>
      <c r="H11" s="54" t="s">
        <v>161</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3"/>
  <sheetViews>
    <sheetView topLeftCell="A46" workbookViewId="0">
      <selection activeCell="G36" sqref="G36:M43"/>
    </sheetView>
  </sheetViews>
  <sheetFormatPr defaultRowHeight="15" x14ac:dyDescent="0.25"/>
  <cols>
    <col min="1" max="1" width="4" style="16" customWidth="1"/>
    <col min="2" max="2" width="6.7109375" style="16" bestFit="1" customWidth="1"/>
    <col min="3" max="3" width="44.7109375" style="16" customWidth="1"/>
    <col min="4" max="4" width="15.5703125" style="16" customWidth="1"/>
    <col min="5" max="5" width="13.7109375" style="16" customWidth="1"/>
    <col min="6" max="6" width="2.42578125" style="16" customWidth="1"/>
    <col min="7" max="16384" width="9.140625" style="16"/>
  </cols>
  <sheetData>
    <row r="1" spans="2:13" ht="15.75" x14ac:dyDescent="0.25">
      <c r="B1" s="13" t="s">
        <v>31</v>
      </c>
      <c r="C1" s="13"/>
      <c r="D1" s="13"/>
      <c r="E1" s="13"/>
    </row>
    <row r="2" spans="2:13" ht="15.75" x14ac:dyDescent="0.25">
      <c r="B2" s="17"/>
      <c r="C2" s="18"/>
      <c r="D2" s="18"/>
      <c r="E2" s="18"/>
    </row>
    <row r="3" spans="2:13" ht="15.75" customHeight="1" x14ac:dyDescent="0.25">
      <c r="B3" s="88" t="s">
        <v>110</v>
      </c>
      <c r="C3" s="89"/>
      <c r="D3" s="89"/>
      <c r="E3" s="90"/>
    </row>
    <row r="4" spans="2:13" ht="15.75" customHeight="1" x14ac:dyDescent="0.25">
      <c r="B4" s="91"/>
      <c r="C4" s="92"/>
      <c r="D4" s="92"/>
      <c r="E4" s="93"/>
    </row>
    <row r="5" spans="2:13" ht="15.75" customHeight="1" x14ac:dyDescent="0.25">
      <c r="B5" s="91"/>
      <c r="C5" s="92"/>
      <c r="D5" s="92"/>
      <c r="E5" s="93"/>
    </row>
    <row r="6" spans="2:13" ht="15.75" customHeight="1" x14ac:dyDescent="0.25">
      <c r="B6" s="91"/>
      <c r="C6" s="92"/>
      <c r="D6" s="92"/>
      <c r="E6" s="93"/>
    </row>
    <row r="7" spans="2:13" ht="15.75" customHeight="1" x14ac:dyDescent="0.25">
      <c r="B7" s="91"/>
      <c r="C7" s="92"/>
      <c r="D7" s="92"/>
      <c r="E7" s="93"/>
    </row>
    <row r="8" spans="2:13" ht="15.75" customHeight="1" x14ac:dyDescent="0.25">
      <c r="B8" s="91"/>
      <c r="C8" s="92"/>
      <c r="D8" s="92"/>
      <c r="E8" s="93"/>
    </row>
    <row r="9" spans="2:13" ht="15.75" customHeight="1" x14ac:dyDescent="0.25">
      <c r="B9" s="91"/>
      <c r="C9" s="92"/>
      <c r="D9" s="92"/>
      <c r="E9" s="93"/>
    </row>
    <row r="10" spans="2:13" ht="15.75" customHeight="1" x14ac:dyDescent="0.25">
      <c r="B10" s="91"/>
      <c r="C10" s="92"/>
      <c r="D10" s="92"/>
      <c r="E10" s="93"/>
    </row>
    <row r="11" spans="2:13" ht="15.75" customHeight="1" x14ac:dyDescent="0.25">
      <c r="B11" s="94"/>
      <c r="C11" s="95"/>
      <c r="D11" s="95"/>
      <c r="E11" s="96"/>
    </row>
    <row r="12" spans="2:13" ht="15.75" x14ac:dyDescent="0.25">
      <c r="B12" s="17"/>
      <c r="C12" s="18"/>
      <c r="D12" s="18"/>
      <c r="E12" s="18"/>
    </row>
    <row r="13" spans="2:13" x14ac:dyDescent="0.25">
      <c r="B13" s="15" t="s">
        <v>0</v>
      </c>
      <c r="C13" s="15" t="s">
        <v>1</v>
      </c>
      <c r="D13" s="15"/>
      <c r="E13" s="15"/>
    </row>
    <row r="14" spans="2:13" s="19" customFormat="1" ht="15.75" x14ac:dyDescent="0.25">
      <c r="B14" s="11">
        <v>1</v>
      </c>
      <c r="C14" s="9" t="s">
        <v>23</v>
      </c>
      <c r="D14" s="11" t="s">
        <v>2</v>
      </c>
      <c r="E14" s="11" t="s">
        <v>3</v>
      </c>
    </row>
    <row r="15" spans="2:13" s="21" customFormat="1" x14ac:dyDescent="0.25">
      <c r="B15" s="23" t="s">
        <v>4</v>
      </c>
      <c r="C15" s="10" t="s">
        <v>5</v>
      </c>
    </row>
    <row r="16" spans="2:13" ht="15" customHeight="1" x14ac:dyDescent="0.25">
      <c r="B16" s="22" t="s">
        <v>16</v>
      </c>
      <c r="C16" s="26" t="s">
        <v>14</v>
      </c>
      <c r="D16" s="24" t="s">
        <v>97</v>
      </c>
      <c r="E16" s="12">
        <v>5000</v>
      </c>
      <c r="G16" s="79" t="s">
        <v>165</v>
      </c>
      <c r="H16" s="80"/>
      <c r="I16" s="80"/>
      <c r="J16" s="80"/>
      <c r="K16" s="80"/>
      <c r="L16" s="80"/>
      <c r="M16" s="81"/>
    </row>
    <row r="17" spans="2:13" x14ac:dyDescent="0.25">
      <c r="B17" s="22" t="s">
        <v>17</v>
      </c>
      <c r="C17" s="26" t="s">
        <v>9</v>
      </c>
      <c r="D17" s="24" t="s">
        <v>97</v>
      </c>
      <c r="E17" s="12">
        <v>1500</v>
      </c>
      <c r="G17" s="82"/>
      <c r="H17" s="83"/>
      <c r="I17" s="83"/>
      <c r="J17" s="83"/>
      <c r="K17" s="83"/>
      <c r="L17" s="83"/>
      <c r="M17" s="84"/>
    </row>
    <row r="18" spans="2:13" x14ac:dyDescent="0.25">
      <c r="B18" s="22" t="s">
        <v>18</v>
      </c>
      <c r="C18" s="26" t="s">
        <v>159</v>
      </c>
      <c r="D18" s="24" t="s">
        <v>97</v>
      </c>
      <c r="E18" s="12">
        <v>1000</v>
      </c>
      <c r="G18" s="82"/>
      <c r="H18" s="83"/>
      <c r="I18" s="83"/>
      <c r="J18" s="83"/>
      <c r="K18" s="83"/>
      <c r="L18" s="83"/>
      <c r="M18" s="84"/>
    </row>
    <row r="19" spans="2:13" x14ac:dyDescent="0.25">
      <c r="B19" s="22" t="s">
        <v>19</v>
      </c>
      <c r="C19" s="26" t="s">
        <v>108</v>
      </c>
      <c r="D19" s="24" t="s">
        <v>97</v>
      </c>
      <c r="E19" s="12">
        <v>15000</v>
      </c>
      <c r="G19" s="82"/>
      <c r="H19" s="83"/>
      <c r="I19" s="83"/>
      <c r="J19" s="83"/>
      <c r="K19" s="83"/>
      <c r="L19" s="83"/>
      <c r="M19" s="84"/>
    </row>
    <row r="20" spans="2:13" x14ac:dyDescent="0.25">
      <c r="B20" s="22" t="s">
        <v>20</v>
      </c>
      <c r="C20" s="26" t="s">
        <v>21</v>
      </c>
      <c r="D20" s="24" t="s">
        <v>97</v>
      </c>
      <c r="E20" s="12"/>
      <c r="G20" s="85"/>
      <c r="H20" s="86"/>
      <c r="I20" s="86"/>
      <c r="J20" s="86"/>
      <c r="K20" s="86"/>
      <c r="L20" s="86"/>
      <c r="M20" s="87"/>
    </row>
    <row r="21" spans="2:13" s="21" customFormat="1" x14ac:dyDescent="0.25">
      <c r="B21" s="23" t="s">
        <v>7</v>
      </c>
      <c r="C21" s="10" t="s">
        <v>6</v>
      </c>
    </row>
    <row r="22" spans="2:13" ht="15" customHeight="1" x14ac:dyDescent="0.25">
      <c r="B22" s="22" t="s">
        <v>16</v>
      </c>
      <c r="C22" s="26" t="s">
        <v>15</v>
      </c>
      <c r="D22" s="24" t="s">
        <v>97</v>
      </c>
      <c r="E22" s="12">
        <v>15000</v>
      </c>
      <c r="G22" s="79" t="s">
        <v>164</v>
      </c>
      <c r="H22" s="80"/>
      <c r="I22" s="80"/>
      <c r="J22" s="80"/>
      <c r="K22" s="80"/>
      <c r="L22" s="80"/>
      <c r="M22" s="81"/>
    </row>
    <row r="23" spans="2:13" x14ac:dyDescent="0.25">
      <c r="B23" s="22" t="s">
        <v>17</v>
      </c>
      <c r="C23" s="26" t="s">
        <v>158</v>
      </c>
      <c r="D23" s="24" t="s">
        <v>97</v>
      </c>
      <c r="E23" s="12">
        <v>3000</v>
      </c>
      <c r="G23" s="82"/>
      <c r="H23" s="83"/>
      <c r="I23" s="83"/>
      <c r="J23" s="83"/>
      <c r="K23" s="83"/>
      <c r="L23" s="83"/>
      <c r="M23" s="84"/>
    </row>
    <row r="24" spans="2:13" x14ac:dyDescent="0.25">
      <c r="B24" s="22" t="s">
        <v>18</v>
      </c>
      <c r="C24" s="26" t="s">
        <v>21</v>
      </c>
      <c r="D24" s="24" t="s">
        <v>97</v>
      </c>
      <c r="E24" s="12"/>
      <c r="G24" s="82"/>
      <c r="H24" s="83"/>
      <c r="I24" s="83"/>
      <c r="J24" s="83"/>
      <c r="K24" s="83"/>
      <c r="L24" s="83"/>
      <c r="M24" s="84"/>
    </row>
    <row r="25" spans="2:13" x14ac:dyDescent="0.25">
      <c r="B25" s="22" t="s">
        <v>19</v>
      </c>
      <c r="C25" s="26" t="s">
        <v>21</v>
      </c>
      <c r="D25" s="24" t="s">
        <v>97</v>
      </c>
      <c r="E25" s="12"/>
      <c r="G25" s="82"/>
      <c r="H25" s="83"/>
      <c r="I25" s="83"/>
      <c r="J25" s="83"/>
      <c r="K25" s="83"/>
      <c r="L25" s="83"/>
      <c r="M25" s="84"/>
    </row>
    <row r="26" spans="2:13" x14ac:dyDescent="0.25">
      <c r="B26" s="22" t="s">
        <v>20</v>
      </c>
      <c r="C26" s="26" t="s">
        <v>21</v>
      </c>
      <c r="D26" s="24" t="s">
        <v>97</v>
      </c>
      <c r="E26" s="12"/>
      <c r="G26" s="85"/>
      <c r="H26" s="86"/>
      <c r="I26" s="86"/>
      <c r="J26" s="86"/>
      <c r="K26" s="86"/>
      <c r="L26" s="86"/>
      <c r="M26" s="87"/>
    </row>
    <row r="28" spans="2:13" ht="15.75" x14ac:dyDescent="0.25">
      <c r="B28" s="11">
        <v>2</v>
      </c>
      <c r="C28" s="9" t="s">
        <v>22</v>
      </c>
      <c r="D28" s="11" t="s">
        <v>2</v>
      </c>
      <c r="E28" s="11" t="s">
        <v>3</v>
      </c>
    </row>
    <row r="29" spans="2:13" x14ac:dyDescent="0.25">
      <c r="B29" s="23" t="s">
        <v>4</v>
      </c>
      <c r="C29" s="10" t="s">
        <v>5</v>
      </c>
      <c r="D29" s="24" t="s">
        <v>97</v>
      </c>
    </row>
    <row r="30" spans="2:13" x14ac:dyDescent="0.25">
      <c r="B30" s="22" t="s">
        <v>16</v>
      </c>
      <c r="C30" s="26" t="s">
        <v>9</v>
      </c>
      <c r="D30" s="24" t="s">
        <v>97</v>
      </c>
      <c r="E30" s="12">
        <v>2500</v>
      </c>
      <c r="G30" s="79" t="s">
        <v>166</v>
      </c>
      <c r="H30" s="80"/>
      <c r="I30" s="80"/>
      <c r="J30" s="80"/>
      <c r="K30" s="80"/>
      <c r="L30" s="80"/>
      <c r="M30" s="81"/>
    </row>
    <row r="31" spans="2:13" x14ac:dyDescent="0.25">
      <c r="B31" s="22" t="s">
        <v>17</v>
      </c>
      <c r="C31" s="26" t="s">
        <v>108</v>
      </c>
      <c r="D31" s="24" t="s">
        <v>97</v>
      </c>
      <c r="E31" s="12">
        <v>17000</v>
      </c>
      <c r="G31" s="82"/>
      <c r="H31" s="83"/>
      <c r="I31" s="83"/>
      <c r="J31" s="83"/>
      <c r="K31" s="83"/>
      <c r="L31" s="83"/>
      <c r="M31" s="84"/>
    </row>
    <row r="32" spans="2:13" x14ac:dyDescent="0.25">
      <c r="B32" s="22" t="s">
        <v>18</v>
      </c>
      <c r="C32" s="26" t="s">
        <v>109</v>
      </c>
      <c r="D32" s="24" t="s">
        <v>97</v>
      </c>
      <c r="E32" s="12">
        <v>500</v>
      </c>
      <c r="G32" s="82"/>
      <c r="H32" s="83"/>
      <c r="I32" s="83"/>
      <c r="J32" s="83"/>
      <c r="K32" s="83"/>
      <c r="L32" s="83"/>
      <c r="M32" s="84"/>
    </row>
    <row r="33" spans="2:13" x14ac:dyDescent="0.25">
      <c r="B33" s="22" t="s">
        <v>19</v>
      </c>
      <c r="C33" s="26" t="s">
        <v>21</v>
      </c>
      <c r="D33" s="24" t="s">
        <v>97</v>
      </c>
      <c r="E33" s="12"/>
      <c r="G33" s="82"/>
      <c r="H33" s="83"/>
      <c r="I33" s="83"/>
      <c r="J33" s="83"/>
      <c r="K33" s="83"/>
      <c r="L33" s="83"/>
      <c r="M33" s="84"/>
    </row>
    <row r="34" spans="2:13" x14ac:dyDescent="0.25">
      <c r="B34" s="22" t="s">
        <v>20</v>
      </c>
      <c r="C34" s="26" t="s">
        <v>21</v>
      </c>
      <c r="D34" s="24" t="s">
        <v>97</v>
      </c>
      <c r="E34" s="12"/>
      <c r="G34" s="85"/>
      <c r="H34" s="86"/>
      <c r="I34" s="86"/>
      <c r="J34" s="86"/>
      <c r="K34" s="86"/>
      <c r="L34" s="86"/>
      <c r="M34" s="87"/>
    </row>
    <row r="35" spans="2:13" x14ac:dyDescent="0.25">
      <c r="B35" s="23" t="s">
        <v>7</v>
      </c>
      <c r="C35" s="10" t="s">
        <v>6</v>
      </c>
    </row>
    <row r="36" spans="2:13" x14ac:dyDescent="0.25">
      <c r="B36" s="22" t="s">
        <v>16</v>
      </c>
      <c r="C36" s="26" t="s">
        <v>24</v>
      </c>
      <c r="D36" s="24" t="s">
        <v>97</v>
      </c>
      <c r="E36" s="12">
        <f>E22*2*0.4</f>
        <v>12000</v>
      </c>
      <c r="G36" s="79" t="s">
        <v>167</v>
      </c>
      <c r="H36" s="80"/>
      <c r="I36" s="80"/>
      <c r="J36" s="80"/>
      <c r="K36" s="80"/>
      <c r="L36" s="80"/>
      <c r="M36" s="81"/>
    </row>
    <row r="37" spans="2:13" x14ac:dyDescent="0.25">
      <c r="B37" s="22" t="s">
        <v>17</v>
      </c>
      <c r="C37" s="26" t="s">
        <v>25</v>
      </c>
      <c r="D37" s="24" t="s">
        <v>97</v>
      </c>
      <c r="E37" s="12">
        <f>E22*2*0.25</f>
        <v>7500</v>
      </c>
      <c r="G37" s="82"/>
      <c r="H37" s="83"/>
      <c r="I37" s="83"/>
      <c r="J37" s="83"/>
      <c r="K37" s="83"/>
      <c r="L37" s="83"/>
      <c r="M37" s="84"/>
    </row>
    <row r="38" spans="2:13" x14ac:dyDescent="0.25">
      <c r="B38" s="22" t="s">
        <v>18</v>
      </c>
      <c r="C38" s="26" t="s">
        <v>26</v>
      </c>
      <c r="D38" s="24" t="s">
        <v>97</v>
      </c>
      <c r="E38" s="12">
        <f>E22*2*0.2</f>
        <v>6000</v>
      </c>
      <c r="G38" s="82"/>
      <c r="H38" s="83"/>
      <c r="I38" s="83"/>
      <c r="J38" s="83"/>
      <c r="K38" s="83"/>
      <c r="L38" s="83"/>
      <c r="M38" s="84"/>
    </row>
    <row r="39" spans="2:13" x14ac:dyDescent="0.25">
      <c r="B39" s="22" t="s">
        <v>19</v>
      </c>
      <c r="C39" s="26" t="s">
        <v>27</v>
      </c>
      <c r="D39" s="24" t="s">
        <v>97</v>
      </c>
      <c r="E39" s="12">
        <f>E22*2*0.15</f>
        <v>4500</v>
      </c>
      <c r="G39" s="82"/>
      <c r="H39" s="83"/>
      <c r="I39" s="83"/>
      <c r="J39" s="83"/>
      <c r="K39" s="83"/>
      <c r="L39" s="83"/>
      <c r="M39" s="84"/>
    </row>
    <row r="40" spans="2:13" x14ac:dyDescent="0.25">
      <c r="B40" s="22" t="s">
        <v>20</v>
      </c>
      <c r="C40" s="26" t="s">
        <v>21</v>
      </c>
      <c r="D40" s="24" t="s">
        <v>97</v>
      </c>
      <c r="E40" s="12"/>
      <c r="G40" s="82"/>
      <c r="H40" s="83"/>
      <c r="I40" s="83"/>
      <c r="J40" s="83"/>
      <c r="K40" s="83"/>
      <c r="L40" s="83"/>
      <c r="M40" s="84"/>
    </row>
    <row r="41" spans="2:13" x14ac:dyDescent="0.25">
      <c r="B41" s="22" t="s">
        <v>28</v>
      </c>
      <c r="C41" s="26" t="s">
        <v>21</v>
      </c>
      <c r="D41" s="24" t="s">
        <v>97</v>
      </c>
      <c r="E41" s="12"/>
      <c r="G41" s="82"/>
      <c r="H41" s="83"/>
      <c r="I41" s="83"/>
      <c r="J41" s="83"/>
      <c r="K41" s="83"/>
      <c r="L41" s="83"/>
      <c r="M41" s="84"/>
    </row>
    <row r="42" spans="2:13" x14ac:dyDescent="0.25">
      <c r="B42" s="22" t="s">
        <v>29</v>
      </c>
      <c r="C42" s="26" t="s">
        <v>21</v>
      </c>
      <c r="D42" s="24" t="s">
        <v>97</v>
      </c>
      <c r="E42" s="12"/>
      <c r="G42" s="82"/>
      <c r="H42" s="83"/>
      <c r="I42" s="83"/>
      <c r="J42" s="83"/>
      <c r="K42" s="83"/>
      <c r="L42" s="83"/>
      <c r="M42" s="84"/>
    </row>
    <row r="43" spans="2:13" x14ac:dyDescent="0.25">
      <c r="B43" s="22" t="s">
        <v>30</v>
      </c>
      <c r="C43" s="26" t="s">
        <v>21</v>
      </c>
      <c r="D43" s="24" t="s">
        <v>97</v>
      </c>
      <c r="E43" s="12"/>
      <c r="G43" s="85"/>
      <c r="H43" s="86"/>
      <c r="I43" s="86"/>
      <c r="J43" s="86"/>
      <c r="K43" s="86"/>
      <c r="L43" s="86"/>
      <c r="M43" s="87"/>
    </row>
  </sheetData>
  <mergeCells count="5">
    <mergeCell ref="G30:M34"/>
    <mergeCell ref="G36:M43"/>
    <mergeCell ref="B3:E11"/>
    <mergeCell ref="G22:M26"/>
    <mergeCell ref="G16:M20"/>
  </mergeCells>
  <pageMargins left="0.7" right="0.7" top="0.75" bottom="0.75" header="0.3" footer="0.3"/>
  <pageSetup paperSize="9" orientation="portrait" verticalDpi="12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107"/>
  <sheetViews>
    <sheetView topLeftCell="A91" zoomScaleNormal="100" workbookViewId="0">
      <selection activeCell="D84" sqref="D84"/>
    </sheetView>
  </sheetViews>
  <sheetFormatPr defaultRowHeight="15" x14ac:dyDescent="0.25"/>
  <cols>
    <col min="1" max="1" width="6.7109375" style="16" bestFit="1" customWidth="1"/>
    <col min="2" max="2" width="45.7109375" style="16" customWidth="1"/>
    <col min="3" max="4" width="12.7109375" style="16" customWidth="1"/>
    <col min="5" max="5" width="3.7109375" style="16" customWidth="1"/>
    <col min="6" max="12" width="12.7109375" style="16" customWidth="1"/>
    <col min="13" max="16384" width="9.140625" style="16"/>
  </cols>
  <sheetData>
    <row r="1" spans="1:10" ht="15.75" x14ac:dyDescent="0.25">
      <c r="A1" s="13" t="s">
        <v>32</v>
      </c>
      <c r="B1" s="13"/>
      <c r="C1" s="13"/>
      <c r="D1" s="13"/>
    </row>
    <row r="2" spans="1:10" ht="15.75" x14ac:dyDescent="0.25">
      <c r="A2" s="17"/>
      <c r="B2" s="18"/>
      <c r="C2" s="18"/>
      <c r="D2" s="18"/>
    </row>
    <row r="3" spans="1:10" ht="15.75" customHeight="1" x14ac:dyDescent="0.25">
      <c r="A3" s="97" t="s">
        <v>162</v>
      </c>
      <c r="B3" s="97"/>
      <c r="C3" s="97"/>
      <c r="D3" s="97"/>
    </row>
    <row r="4" spans="1:10" ht="15.75" customHeight="1" x14ac:dyDescent="0.25">
      <c r="A4" s="97"/>
      <c r="B4" s="97"/>
      <c r="C4" s="97"/>
      <c r="D4" s="97"/>
    </row>
    <row r="5" spans="1:10" ht="15.75" customHeight="1" x14ac:dyDescent="0.25">
      <c r="A5" s="97"/>
      <c r="B5" s="97"/>
      <c r="C5" s="97"/>
      <c r="D5" s="97"/>
    </row>
    <row r="6" spans="1:10" ht="15.75" x14ac:dyDescent="0.25">
      <c r="A6" s="17"/>
      <c r="B6" s="18"/>
      <c r="C6" s="18"/>
      <c r="D6" s="18"/>
    </row>
    <row r="7" spans="1:10" x14ac:dyDescent="0.25">
      <c r="A7" s="15" t="s">
        <v>0</v>
      </c>
      <c r="B7" s="15" t="s">
        <v>1</v>
      </c>
      <c r="C7" s="15"/>
      <c r="D7" s="15"/>
    </row>
    <row r="8" spans="1:10" ht="15.75" x14ac:dyDescent="0.25">
      <c r="A8" s="11">
        <v>1</v>
      </c>
      <c r="B8" s="25" t="s">
        <v>33</v>
      </c>
      <c r="C8" s="11" t="s">
        <v>80</v>
      </c>
      <c r="D8" s="11" t="s">
        <v>3</v>
      </c>
    </row>
    <row r="9" spans="1:10" x14ac:dyDescent="0.25">
      <c r="A9" s="24" t="s">
        <v>4</v>
      </c>
      <c r="B9" s="10" t="s">
        <v>38</v>
      </c>
      <c r="C9" s="29" t="s">
        <v>48</v>
      </c>
      <c r="D9" s="42">
        <v>400</v>
      </c>
      <c r="F9" s="98" t="s">
        <v>168</v>
      </c>
      <c r="G9" s="99"/>
      <c r="H9" s="99"/>
      <c r="I9" s="99"/>
      <c r="J9" s="100"/>
    </row>
    <row r="10" spans="1:10" x14ac:dyDescent="0.25">
      <c r="A10" s="24" t="s">
        <v>7</v>
      </c>
      <c r="B10" s="10" t="s">
        <v>128</v>
      </c>
      <c r="D10" s="28"/>
    </row>
    <row r="11" spans="1:10" x14ac:dyDescent="0.25">
      <c r="A11" s="22" t="s">
        <v>16</v>
      </c>
      <c r="B11" s="26" t="s">
        <v>14</v>
      </c>
      <c r="C11" s="29" t="s">
        <v>48</v>
      </c>
      <c r="D11" s="12">
        <v>150</v>
      </c>
      <c r="F11" s="79" t="s">
        <v>170</v>
      </c>
      <c r="G11" s="80"/>
      <c r="H11" s="80"/>
      <c r="I11" s="80"/>
      <c r="J11" s="81"/>
    </row>
    <row r="12" spans="1:10" x14ac:dyDescent="0.25">
      <c r="A12" s="22" t="s">
        <v>17</v>
      </c>
      <c r="B12" s="26" t="s">
        <v>9</v>
      </c>
      <c r="C12" s="29" t="s">
        <v>48</v>
      </c>
      <c r="D12" s="12">
        <v>300</v>
      </c>
      <c r="F12" s="82"/>
      <c r="G12" s="83"/>
      <c r="H12" s="83"/>
      <c r="I12" s="83"/>
      <c r="J12" s="84"/>
    </row>
    <row r="13" spans="1:10" x14ac:dyDescent="0.25">
      <c r="A13" s="22" t="s">
        <v>18</v>
      </c>
      <c r="B13" s="26" t="s">
        <v>8</v>
      </c>
      <c r="C13" s="29" t="s">
        <v>48</v>
      </c>
      <c r="D13" s="12">
        <v>85</v>
      </c>
      <c r="F13" s="82"/>
      <c r="G13" s="83"/>
      <c r="H13" s="83"/>
      <c r="I13" s="83"/>
      <c r="J13" s="84"/>
    </row>
    <row r="14" spans="1:10" x14ac:dyDescent="0.25">
      <c r="A14" s="22" t="s">
        <v>19</v>
      </c>
      <c r="B14" s="26" t="s">
        <v>108</v>
      </c>
      <c r="C14" s="29" t="s">
        <v>48</v>
      </c>
      <c r="D14" s="12">
        <v>500</v>
      </c>
      <c r="F14" s="82"/>
      <c r="G14" s="83"/>
      <c r="H14" s="83"/>
      <c r="I14" s="83"/>
      <c r="J14" s="84"/>
    </row>
    <row r="15" spans="1:10" x14ac:dyDescent="0.25">
      <c r="A15" s="22" t="s">
        <v>20</v>
      </c>
      <c r="B15" s="26" t="s">
        <v>109</v>
      </c>
      <c r="C15" s="29" t="s">
        <v>48</v>
      </c>
      <c r="D15" s="12">
        <v>300</v>
      </c>
      <c r="F15" s="82"/>
      <c r="G15" s="83"/>
      <c r="H15" s="83"/>
      <c r="I15" s="83"/>
      <c r="J15" s="84"/>
    </row>
    <row r="16" spans="1:10" x14ac:dyDescent="0.25">
      <c r="A16" s="22" t="s">
        <v>28</v>
      </c>
      <c r="B16" s="26" t="s">
        <v>43</v>
      </c>
      <c r="C16" s="29" t="s">
        <v>48</v>
      </c>
      <c r="D16" s="12"/>
      <c r="F16" s="82"/>
      <c r="G16" s="83"/>
      <c r="H16" s="83"/>
      <c r="I16" s="83"/>
      <c r="J16" s="84"/>
    </row>
    <row r="17" spans="1:10" x14ac:dyDescent="0.25">
      <c r="A17" s="22" t="s">
        <v>29</v>
      </c>
      <c r="B17" s="26" t="s">
        <v>43</v>
      </c>
      <c r="C17" s="29" t="s">
        <v>48</v>
      </c>
      <c r="D17" s="12"/>
      <c r="F17" s="85"/>
      <c r="G17" s="86"/>
      <c r="H17" s="86"/>
      <c r="I17" s="86"/>
      <c r="J17" s="87"/>
    </row>
    <row r="18" spans="1:10" x14ac:dyDescent="0.25">
      <c r="A18" s="24" t="s">
        <v>34</v>
      </c>
      <c r="B18" s="10" t="s">
        <v>129</v>
      </c>
      <c r="D18" s="28"/>
    </row>
    <row r="19" spans="1:10" x14ac:dyDescent="0.25">
      <c r="A19" s="22" t="s">
        <v>30</v>
      </c>
      <c r="B19" s="26" t="s">
        <v>10</v>
      </c>
      <c r="C19" s="29" t="s">
        <v>48</v>
      </c>
      <c r="D19" s="12">
        <v>350</v>
      </c>
      <c r="F19" s="79" t="s">
        <v>169</v>
      </c>
      <c r="G19" s="80"/>
      <c r="H19" s="80"/>
      <c r="I19" s="80"/>
      <c r="J19" s="81"/>
    </row>
    <row r="20" spans="1:10" x14ac:dyDescent="0.25">
      <c r="A20" s="22" t="s">
        <v>42</v>
      </c>
      <c r="B20" s="26" t="s">
        <v>11</v>
      </c>
      <c r="C20" s="29" t="s">
        <v>48</v>
      </c>
      <c r="D20" s="12">
        <v>370</v>
      </c>
      <c r="F20" s="82"/>
      <c r="G20" s="83"/>
      <c r="H20" s="83"/>
      <c r="I20" s="83"/>
      <c r="J20" s="84"/>
    </row>
    <row r="21" spans="1:10" x14ac:dyDescent="0.25">
      <c r="A21" s="22" t="s">
        <v>107</v>
      </c>
      <c r="B21" s="26" t="s">
        <v>12</v>
      </c>
      <c r="C21" s="29" t="s">
        <v>48</v>
      </c>
      <c r="D21" s="12">
        <v>380</v>
      </c>
      <c r="F21" s="82"/>
      <c r="G21" s="83"/>
      <c r="H21" s="83"/>
      <c r="I21" s="83"/>
      <c r="J21" s="84"/>
    </row>
    <row r="22" spans="1:10" x14ac:dyDescent="0.25">
      <c r="A22" s="22" t="s">
        <v>111</v>
      </c>
      <c r="B22" s="26" t="s">
        <v>13</v>
      </c>
      <c r="C22" s="29" t="s">
        <v>48</v>
      </c>
      <c r="D22" s="12">
        <v>500</v>
      </c>
      <c r="F22" s="82"/>
      <c r="G22" s="83"/>
      <c r="H22" s="83"/>
      <c r="I22" s="83"/>
      <c r="J22" s="84"/>
    </row>
    <row r="23" spans="1:10" x14ac:dyDescent="0.25">
      <c r="A23" s="22" t="s">
        <v>112</v>
      </c>
      <c r="B23" s="26" t="s">
        <v>21</v>
      </c>
      <c r="C23" s="29" t="s">
        <v>48</v>
      </c>
      <c r="D23" s="12"/>
      <c r="F23" s="82"/>
      <c r="G23" s="83"/>
      <c r="H23" s="83"/>
      <c r="I23" s="83"/>
      <c r="J23" s="84"/>
    </row>
    <row r="24" spans="1:10" x14ac:dyDescent="0.25">
      <c r="A24" s="22" t="s">
        <v>124</v>
      </c>
      <c r="B24" s="26" t="s">
        <v>43</v>
      </c>
      <c r="C24" s="29" t="s">
        <v>48</v>
      </c>
      <c r="D24" s="12"/>
      <c r="F24" s="82"/>
      <c r="G24" s="83"/>
      <c r="H24" s="83"/>
      <c r="I24" s="83"/>
      <c r="J24" s="84"/>
    </row>
    <row r="25" spans="1:10" x14ac:dyDescent="0.25">
      <c r="A25" s="22" t="s">
        <v>126</v>
      </c>
      <c r="B25" s="26" t="s">
        <v>43</v>
      </c>
      <c r="C25" s="29" t="s">
        <v>48</v>
      </c>
      <c r="D25" s="12"/>
      <c r="F25" s="85"/>
      <c r="G25" s="86"/>
      <c r="H25" s="86"/>
      <c r="I25" s="86"/>
      <c r="J25" s="87"/>
    </row>
    <row r="26" spans="1:10" x14ac:dyDescent="0.25">
      <c r="A26" s="22" t="s">
        <v>127</v>
      </c>
      <c r="B26" s="26" t="s">
        <v>43</v>
      </c>
      <c r="C26" s="29" t="s">
        <v>48</v>
      </c>
      <c r="D26" s="12"/>
    </row>
    <row r="27" spans="1:10" ht="15" customHeight="1" x14ac:dyDescent="0.25">
      <c r="A27" s="24" t="s">
        <v>35</v>
      </c>
      <c r="B27" s="10" t="s">
        <v>103</v>
      </c>
      <c r="C27" s="24" t="s">
        <v>106</v>
      </c>
      <c r="D27" s="33">
        <v>0.05</v>
      </c>
      <c r="F27" s="79" t="s">
        <v>171</v>
      </c>
      <c r="G27" s="80"/>
      <c r="H27" s="80"/>
      <c r="I27" s="80"/>
      <c r="J27" s="81"/>
    </row>
    <row r="28" spans="1:10" x14ac:dyDescent="0.25">
      <c r="A28" s="24" t="s">
        <v>36</v>
      </c>
      <c r="B28" s="10" t="s">
        <v>104</v>
      </c>
      <c r="C28" s="24" t="s">
        <v>106</v>
      </c>
      <c r="D28" s="33">
        <v>0.05</v>
      </c>
      <c r="F28" s="82"/>
      <c r="G28" s="83"/>
      <c r="H28" s="83"/>
      <c r="I28" s="83"/>
      <c r="J28" s="84"/>
    </row>
    <row r="29" spans="1:10" x14ac:dyDescent="0.25">
      <c r="A29" s="24" t="s">
        <v>37</v>
      </c>
      <c r="B29" s="10" t="s">
        <v>105</v>
      </c>
      <c r="C29" s="24" t="s">
        <v>106</v>
      </c>
      <c r="D29" s="33">
        <v>0.03</v>
      </c>
      <c r="F29" s="82"/>
      <c r="G29" s="83"/>
      <c r="H29" s="83"/>
      <c r="I29" s="83"/>
      <c r="J29" s="84"/>
    </row>
    <row r="30" spans="1:10" x14ac:dyDescent="0.25">
      <c r="A30" s="24" t="s">
        <v>39</v>
      </c>
      <c r="B30" s="10" t="s">
        <v>123</v>
      </c>
      <c r="C30" s="24" t="s">
        <v>106</v>
      </c>
      <c r="D30" s="33">
        <v>0.04</v>
      </c>
      <c r="F30" s="85"/>
      <c r="G30" s="86"/>
      <c r="H30" s="86"/>
      <c r="I30" s="86"/>
      <c r="J30" s="87"/>
    </row>
    <row r="31" spans="1:10" ht="30" x14ac:dyDescent="0.25">
      <c r="A31" s="24" t="s">
        <v>40</v>
      </c>
      <c r="B31" s="10" t="s">
        <v>130</v>
      </c>
      <c r="C31" s="24" t="s">
        <v>106</v>
      </c>
      <c r="D31" s="33">
        <v>0.05</v>
      </c>
      <c r="F31" s="101" t="s">
        <v>172</v>
      </c>
      <c r="G31" s="102"/>
      <c r="H31" s="102"/>
      <c r="I31" s="102"/>
      <c r="J31" s="103"/>
    </row>
    <row r="32" spans="1:10" ht="30" x14ac:dyDescent="0.25">
      <c r="A32" s="24" t="s">
        <v>41</v>
      </c>
      <c r="B32" s="10" t="s">
        <v>131</v>
      </c>
      <c r="C32" s="24" t="s">
        <v>106</v>
      </c>
      <c r="D32" s="33">
        <v>0.03</v>
      </c>
      <c r="F32" s="104"/>
      <c r="G32" s="105"/>
      <c r="H32" s="105"/>
      <c r="I32" s="105"/>
      <c r="J32" s="106"/>
    </row>
    <row r="33" spans="1:10" x14ac:dyDescent="0.25">
      <c r="A33" s="20"/>
      <c r="B33" s="21"/>
      <c r="D33" s="28"/>
    </row>
    <row r="34" spans="1:10" ht="15.75" x14ac:dyDescent="0.25">
      <c r="A34" s="11">
        <v>2</v>
      </c>
      <c r="B34" s="25" t="s">
        <v>44</v>
      </c>
      <c r="C34" s="11" t="s">
        <v>80</v>
      </c>
      <c r="D34" s="11" t="s">
        <v>3</v>
      </c>
    </row>
    <row r="35" spans="1:10" x14ac:dyDescent="0.25">
      <c r="A35" s="24" t="s">
        <v>4</v>
      </c>
      <c r="B35" s="10" t="s">
        <v>45</v>
      </c>
      <c r="C35" s="27"/>
      <c r="D35" s="27"/>
    </row>
    <row r="36" spans="1:10" x14ac:dyDescent="0.25">
      <c r="A36" s="22" t="s">
        <v>16</v>
      </c>
      <c r="B36" s="26" t="s">
        <v>47</v>
      </c>
      <c r="C36" s="29" t="s">
        <v>48</v>
      </c>
      <c r="D36" s="12">
        <v>950</v>
      </c>
      <c r="F36" s="79" t="s">
        <v>173</v>
      </c>
      <c r="G36" s="80"/>
      <c r="H36" s="80"/>
      <c r="I36" s="80"/>
      <c r="J36" s="81"/>
    </row>
    <row r="37" spans="1:10" x14ac:dyDescent="0.25">
      <c r="A37" s="22" t="s">
        <v>17</v>
      </c>
      <c r="B37" s="26" t="s">
        <v>49</v>
      </c>
      <c r="C37" s="29" t="s">
        <v>48</v>
      </c>
      <c r="D37" s="12">
        <v>1160</v>
      </c>
      <c r="F37" s="82"/>
      <c r="G37" s="83"/>
      <c r="H37" s="83"/>
      <c r="I37" s="83"/>
      <c r="J37" s="84"/>
    </row>
    <row r="38" spans="1:10" x14ac:dyDescent="0.25">
      <c r="A38" s="22" t="s">
        <v>18</v>
      </c>
      <c r="B38" s="26" t="s">
        <v>50</v>
      </c>
      <c r="C38" s="29" t="s">
        <v>48</v>
      </c>
      <c r="D38" s="12">
        <v>1400</v>
      </c>
      <c r="F38" s="82"/>
      <c r="G38" s="83"/>
      <c r="H38" s="83"/>
      <c r="I38" s="83"/>
      <c r="J38" s="84"/>
    </row>
    <row r="39" spans="1:10" x14ac:dyDescent="0.25">
      <c r="A39" s="22" t="s">
        <v>19</v>
      </c>
      <c r="B39" s="26" t="s">
        <v>113</v>
      </c>
      <c r="C39" s="29" t="s">
        <v>48</v>
      </c>
      <c r="D39" s="12">
        <v>2000</v>
      </c>
      <c r="F39" s="82"/>
      <c r="G39" s="83"/>
      <c r="H39" s="83"/>
      <c r="I39" s="83"/>
      <c r="J39" s="84"/>
    </row>
    <row r="40" spans="1:10" x14ac:dyDescent="0.25">
      <c r="A40" s="22" t="s">
        <v>20</v>
      </c>
      <c r="B40" s="26" t="s">
        <v>21</v>
      </c>
      <c r="C40" s="29" t="s">
        <v>48</v>
      </c>
      <c r="D40" s="12"/>
      <c r="F40" s="82"/>
      <c r="G40" s="83"/>
      <c r="H40" s="83"/>
      <c r="I40" s="83"/>
      <c r="J40" s="84"/>
    </row>
    <row r="41" spans="1:10" x14ac:dyDescent="0.25">
      <c r="A41" s="22" t="s">
        <v>28</v>
      </c>
      <c r="B41" s="26" t="s">
        <v>51</v>
      </c>
      <c r="C41" s="29" t="s">
        <v>48</v>
      </c>
      <c r="D41" s="12"/>
      <c r="F41" s="82"/>
      <c r="G41" s="83"/>
      <c r="H41" s="83"/>
      <c r="I41" s="83"/>
      <c r="J41" s="84"/>
    </row>
    <row r="42" spans="1:10" x14ac:dyDescent="0.25">
      <c r="A42" s="22" t="s">
        <v>29</v>
      </c>
      <c r="B42" s="26" t="s">
        <v>51</v>
      </c>
      <c r="C42" s="29" t="s">
        <v>48</v>
      </c>
      <c r="D42" s="12"/>
      <c r="F42" s="82"/>
      <c r="G42" s="83"/>
      <c r="H42" s="83"/>
      <c r="I42" s="83"/>
      <c r="J42" s="84"/>
    </row>
    <row r="43" spans="1:10" x14ac:dyDescent="0.25">
      <c r="A43" s="22" t="s">
        <v>29</v>
      </c>
      <c r="B43" s="26" t="s">
        <v>51</v>
      </c>
      <c r="C43" s="29" t="s">
        <v>48</v>
      </c>
      <c r="D43" s="12"/>
      <c r="F43" s="85"/>
      <c r="G43" s="86"/>
      <c r="H43" s="86"/>
      <c r="I43" s="86"/>
      <c r="J43" s="87"/>
    </row>
    <row r="44" spans="1:10" x14ac:dyDescent="0.25">
      <c r="A44" s="22"/>
      <c r="B44" s="21"/>
      <c r="C44" s="27"/>
      <c r="D44" s="27"/>
    </row>
    <row r="45" spans="1:10" x14ac:dyDescent="0.25">
      <c r="A45" s="24" t="s">
        <v>7</v>
      </c>
      <c r="B45" s="10" t="s">
        <v>132</v>
      </c>
      <c r="C45" s="27"/>
      <c r="D45" s="27"/>
    </row>
    <row r="46" spans="1:10" x14ac:dyDescent="0.25">
      <c r="A46" s="22" t="s">
        <v>16</v>
      </c>
      <c r="B46" s="26" t="s">
        <v>10</v>
      </c>
      <c r="C46" s="24" t="s">
        <v>106</v>
      </c>
      <c r="D46" s="30">
        <v>0.6</v>
      </c>
    </row>
    <row r="47" spans="1:10" x14ac:dyDescent="0.25">
      <c r="A47" s="22" t="s">
        <v>17</v>
      </c>
      <c r="B47" s="26" t="s">
        <v>11</v>
      </c>
      <c r="C47" s="24" t="s">
        <v>106</v>
      </c>
      <c r="D47" s="30">
        <v>0.6</v>
      </c>
    </row>
    <row r="48" spans="1:10" x14ac:dyDescent="0.25">
      <c r="A48" s="22" t="s">
        <v>18</v>
      </c>
      <c r="B48" s="26" t="s">
        <v>12</v>
      </c>
      <c r="C48" s="24" t="s">
        <v>106</v>
      </c>
      <c r="D48" s="30">
        <v>0.6</v>
      </c>
    </row>
    <row r="49" spans="1:10" x14ac:dyDescent="0.25">
      <c r="A49" s="22" t="s">
        <v>19</v>
      </c>
      <c r="B49" s="26" t="s">
        <v>13</v>
      </c>
      <c r="C49" s="24" t="s">
        <v>106</v>
      </c>
      <c r="D49" s="30">
        <v>0.6</v>
      </c>
    </row>
    <row r="50" spans="1:10" x14ac:dyDescent="0.25">
      <c r="A50" s="22" t="s">
        <v>20</v>
      </c>
      <c r="B50" s="26" t="s">
        <v>21</v>
      </c>
      <c r="C50" s="24" t="s">
        <v>106</v>
      </c>
      <c r="D50" s="30"/>
    </row>
    <row r="51" spans="1:10" x14ac:dyDescent="0.25">
      <c r="A51" s="22" t="s">
        <v>28</v>
      </c>
      <c r="B51" s="26" t="s">
        <v>43</v>
      </c>
      <c r="C51" s="24" t="s">
        <v>106</v>
      </c>
      <c r="D51" s="30"/>
    </row>
    <row r="52" spans="1:10" x14ac:dyDescent="0.25">
      <c r="A52" s="22" t="s">
        <v>29</v>
      </c>
      <c r="B52" s="26" t="s">
        <v>43</v>
      </c>
      <c r="C52" s="24" t="s">
        <v>106</v>
      </c>
      <c r="D52" s="30"/>
    </row>
    <row r="53" spans="1:10" x14ac:dyDescent="0.25">
      <c r="A53" s="22" t="s">
        <v>29</v>
      </c>
      <c r="B53" s="26" t="s">
        <v>43</v>
      </c>
      <c r="C53" s="24" t="s">
        <v>106</v>
      </c>
      <c r="D53" s="30"/>
    </row>
    <row r="54" spans="1:10" x14ac:dyDescent="0.25">
      <c r="A54" s="22"/>
      <c r="B54" s="21"/>
      <c r="C54" s="27"/>
      <c r="D54" s="27"/>
    </row>
    <row r="55" spans="1:10" x14ac:dyDescent="0.25">
      <c r="A55" s="24" t="s">
        <v>34</v>
      </c>
      <c r="B55" s="10" t="s">
        <v>100</v>
      </c>
      <c r="F55" s="101" t="s">
        <v>177</v>
      </c>
      <c r="G55" s="102"/>
      <c r="H55" s="102"/>
      <c r="I55" s="102"/>
      <c r="J55" s="103"/>
    </row>
    <row r="56" spans="1:10" x14ac:dyDescent="0.25">
      <c r="A56" s="22" t="s">
        <v>16</v>
      </c>
      <c r="B56" s="21" t="s">
        <v>24</v>
      </c>
      <c r="C56" s="24" t="s">
        <v>106</v>
      </c>
      <c r="D56" s="30">
        <v>0.9</v>
      </c>
      <c r="F56" s="104"/>
      <c r="G56" s="105"/>
      <c r="H56" s="105"/>
      <c r="I56" s="105"/>
      <c r="J56" s="106"/>
    </row>
    <row r="57" spans="1:10" x14ac:dyDescent="0.25">
      <c r="A57" s="22" t="s">
        <v>17</v>
      </c>
      <c r="B57" s="21" t="s">
        <v>83</v>
      </c>
      <c r="C57" s="24" t="s">
        <v>106</v>
      </c>
      <c r="D57" s="30">
        <v>0.9</v>
      </c>
    </row>
    <row r="58" spans="1:10" x14ac:dyDescent="0.25">
      <c r="A58" s="22" t="s">
        <v>18</v>
      </c>
      <c r="B58" s="21" t="s">
        <v>26</v>
      </c>
      <c r="C58" s="24" t="s">
        <v>106</v>
      </c>
      <c r="D58" s="30">
        <v>0.9</v>
      </c>
    </row>
    <row r="59" spans="1:10" x14ac:dyDescent="0.25">
      <c r="A59" s="22" t="s">
        <v>19</v>
      </c>
      <c r="B59" s="21" t="s">
        <v>27</v>
      </c>
      <c r="C59" s="24" t="s">
        <v>106</v>
      </c>
      <c r="D59" s="30">
        <v>0.9</v>
      </c>
    </row>
    <row r="60" spans="1:10" x14ac:dyDescent="0.25">
      <c r="A60" s="22"/>
      <c r="B60" s="21"/>
      <c r="C60" s="27"/>
      <c r="D60" s="27"/>
    </row>
    <row r="61" spans="1:10" x14ac:dyDescent="0.25">
      <c r="A61" s="24" t="s">
        <v>35</v>
      </c>
      <c r="B61" s="10" t="s">
        <v>46</v>
      </c>
      <c r="C61" s="21"/>
      <c r="D61" s="28"/>
    </row>
    <row r="62" spans="1:10" x14ac:dyDescent="0.25">
      <c r="A62" s="22" t="s">
        <v>16</v>
      </c>
      <c r="B62" s="26" t="s">
        <v>52</v>
      </c>
      <c r="C62" s="29" t="s">
        <v>98</v>
      </c>
      <c r="D62" s="12">
        <v>2</v>
      </c>
      <c r="G62" s="34"/>
      <c r="H62" s="35"/>
    </row>
    <row r="63" spans="1:10" x14ac:dyDescent="0.25">
      <c r="A63" s="22" t="s">
        <v>17</v>
      </c>
      <c r="B63" s="26" t="s">
        <v>53</v>
      </c>
      <c r="C63" s="29" t="s">
        <v>98</v>
      </c>
      <c r="D63" s="12">
        <v>10</v>
      </c>
      <c r="G63" s="34"/>
      <c r="H63" s="35"/>
    </row>
    <row r="64" spans="1:10" x14ac:dyDescent="0.25">
      <c r="A64" s="22" t="s">
        <v>18</v>
      </c>
      <c r="B64" s="26" t="s">
        <v>54</v>
      </c>
      <c r="C64" s="29" t="s">
        <v>98</v>
      </c>
      <c r="D64" s="12">
        <v>12.5</v>
      </c>
      <c r="G64" s="34"/>
      <c r="H64" s="35"/>
    </row>
    <row r="65" spans="1:8" x14ac:dyDescent="0.25">
      <c r="A65" s="22" t="s">
        <v>19</v>
      </c>
      <c r="B65" s="26" t="s">
        <v>55</v>
      </c>
      <c r="C65" s="29" t="s">
        <v>98</v>
      </c>
      <c r="D65" s="12">
        <v>22.5</v>
      </c>
      <c r="G65" s="34"/>
      <c r="H65" s="35"/>
    </row>
    <row r="66" spans="1:8" x14ac:dyDescent="0.25">
      <c r="A66" s="22" t="s">
        <v>20</v>
      </c>
      <c r="B66" s="26" t="s">
        <v>21</v>
      </c>
      <c r="C66" s="29" t="s">
        <v>98</v>
      </c>
      <c r="D66" s="12"/>
    </row>
    <row r="67" spans="1:8" x14ac:dyDescent="0.25">
      <c r="A67" s="22" t="s">
        <v>28</v>
      </c>
      <c r="B67" s="26" t="s">
        <v>43</v>
      </c>
      <c r="C67" s="29" t="s">
        <v>98</v>
      </c>
      <c r="D67" s="12"/>
    </row>
    <row r="68" spans="1:8" x14ac:dyDescent="0.25">
      <c r="A68" s="22" t="s">
        <v>29</v>
      </c>
      <c r="B68" s="26" t="s">
        <v>43</v>
      </c>
      <c r="C68" s="29" t="s">
        <v>98</v>
      </c>
      <c r="D68" s="12"/>
    </row>
    <row r="69" spans="1:8" x14ac:dyDescent="0.25">
      <c r="A69" s="22" t="s">
        <v>30</v>
      </c>
      <c r="B69" s="26" t="s">
        <v>43</v>
      </c>
      <c r="C69" s="29" t="s">
        <v>98</v>
      </c>
      <c r="D69" s="12"/>
    </row>
    <row r="71" spans="1:8" x14ac:dyDescent="0.25">
      <c r="A71" s="24" t="s">
        <v>36</v>
      </c>
      <c r="B71" s="10" t="s">
        <v>133</v>
      </c>
    </row>
    <row r="72" spans="1:8" x14ac:dyDescent="0.25">
      <c r="A72" s="22" t="s">
        <v>16</v>
      </c>
      <c r="B72" s="26" t="s">
        <v>10</v>
      </c>
      <c r="C72" s="24" t="s">
        <v>106</v>
      </c>
      <c r="D72" s="39">
        <f t="shared" ref="D72:D75" si="0">IF(D46="",0,1-D46)</f>
        <v>0.4</v>
      </c>
    </row>
    <row r="73" spans="1:8" x14ac:dyDescent="0.25">
      <c r="A73" s="22" t="s">
        <v>17</v>
      </c>
      <c r="B73" s="26" t="s">
        <v>11</v>
      </c>
      <c r="C73" s="24" t="s">
        <v>106</v>
      </c>
      <c r="D73" s="39">
        <f t="shared" si="0"/>
        <v>0.4</v>
      </c>
    </row>
    <row r="74" spans="1:8" x14ac:dyDescent="0.25">
      <c r="A74" s="22" t="s">
        <v>18</v>
      </c>
      <c r="B74" s="26" t="s">
        <v>12</v>
      </c>
      <c r="C74" s="24" t="s">
        <v>106</v>
      </c>
      <c r="D74" s="39">
        <f t="shared" si="0"/>
        <v>0.4</v>
      </c>
    </row>
    <row r="75" spans="1:8" x14ac:dyDescent="0.25">
      <c r="A75" s="22" t="s">
        <v>19</v>
      </c>
      <c r="B75" s="26" t="s">
        <v>13</v>
      </c>
      <c r="C75" s="24" t="s">
        <v>106</v>
      </c>
      <c r="D75" s="39">
        <f t="shared" si="0"/>
        <v>0.4</v>
      </c>
    </row>
    <row r="76" spans="1:8" x14ac:dyDescent="0.25">
      <c r="A76" s="22" t="s">
        <v>20</v>
      </c>
      <c r="B76" s="26" t="s">
        <v>21</v>
      </c>
      <c r="C76" s="24" t="s">
        <v>106</v>
      </c>
      <c r="D76" s="39">
        <f>IF(D50="",0,1-D50)</f>
        <v>0</v>
      </c>
    </row>
    <row r="77" spans="1:8" x14ac:dyDescent="0.25">
      <c r="A77" s="22" t="s">
        <v>28</v>
      </c>
      <c r="B77" s="26" t="s">
        <v>43</v>
      </c>
      <c r="C77" s="24" t="s">
        <v>106</v>
      </c>
      <c r="D77" s="39">
        <f t="shared" ref="D77:D79" si="1">IF(D51="",0,1-D51)</f>
        <v>0</v>
      </c>
    </row>
    <row r="78" spans="1:8" x14ac:dyDescent="0.25">
      <c r="A78" s="22" t="s">
        <v>29</v>
      </c>
      <c r="B78" s="26" t="s">
        <v>43</v>
      </c>
      <c r="C78" s="24" t="s">
        <v>106</v>
      </c>
      <c r="D78" s="39">
        <f t="shared" si="1"/>
        <v>0</v>
      </c>
    </row>
    <row r="79" spans="1:8" x14ac:dyDescent="0.25">
      <c r="A79" s="22" t="s">
        <v>29</v>
      </c>
      <c r="B79" s="26" t="s">
        <v>43</v>
      </c>
      <c r="C79" s="24" t="s">
        <v>106</v>
      </c>
      <c r="D79" s="39">
        <f t="shared" si="1"/>
        <v>0</v>
      </c>
    </row>
    <row r="81" spans="1:10" x14ac:dyDescent="0.25">
      <c r="A81" s="24" t="s">
        <v>37</v>
      </c>
      <c r="B81" s="10" t="s">
        <v>99</v>
      </c>
    </row>
    <row r="82" spans="1:10" x14ac:dyDescent="0.25">
      <c r="A82" s="22" t="s">
        <v>16</v>
      </c>
      <c r="B82" s="21" t="s">
        <v>24</v>
      </c>
      <c r="C82" s="24" t="s">
        <v>106</v>
      </c>
      <c r="D82" s="30">
        <v>0.8</v>
      </c>
    </row>
    <row r="83" spans="1:10" x14ac:dyDescent="0.25">
      <c r="A83" s="22" t="s">
        <v>17</v>
      </c>
      <c r="B83" s="21" t="s">
        <v>83</v>
      </c>
      <c r="C83" s="24" t="s">
        <v>106</v>
      </c>
      <c r="D83" s="30">
        <v>0.8</v>
      </c>
    </row>
    <row r="84" spans="1:10" x14ac:dyDescent="0.25">
      <c r="A84" s="22" t="s">
        <v>18</v>
      </c>
      <c r="B84" s="21" t="s">
        <v>26</v>
      </c>
      <c r="C84" s="24" t="s">
        <v>106</v>
      </c>
      <c r="D84" s="30">
        <v>0.8</v>
      </c>
    </row>
    <row r="85" spans="1:10" x14ac:dyDescent="0.25">
      <c r="A85" s="22" t="s">
        <v>19</v>
      </c>
      <c r="B85" s="21" t="s">
        <v>27</v>
      </c>
      <c r="C85" s="24" t="s">
        <v>106</v>
      </c>
      <c r="D85" s="30">
        <v>0.8</v>
      </c>
    </row>
    <row r="86" spans="1:10" x14ac:dyDescent="0.25">
      <c r="A86" s="24"/>
    </row>
    <row r="87" spans="1:10" x14ac:dyDescent="0.25">
      <c r="A87" s="24" t="s">
        <v>39</v>
      </c>
      <c r="B87" s="10" t="s">
        <v>134</v>
      </c>
      <c r="C87" s="24" t="s">
        <v>106</v>
      </c>
      <c r="D87" s="38">
        <v>7.4999999999999997E-2</v>
      </c>
      <c r="F87" s="107" t="s">
        <v>175</v>
      </c>
      <c r="G87" s="108"/>
      <c r="H87" s="108"/>
      <c r="I87" s="108"/>
      <c r="J87" s="109"/>
    </row>
    <row r="88" spans="1:10" x14ac:dyDescent="0.25">
      <c r="A88" s="24"/>
    </row>
    <row r="89" spans="1:10" x14ac:dyDescent="0.25">
      <c r="A89" s="24" t="s">
        <v>40</v>
      </c>
      <c r="B89" s="10" t="s">
        <v>115</v>
      </c>
    </row>
    <row r="90" spans="1:10" x14ac:dyDescent="0.25">
      <c r="A90" s="22" t="s">
        <v>16</v>
      </c>
      <c r="B90" s="26" t="s">
        <v>117</v>
      </c>
      <c r="C90" s="29" t="s">
        <v>116</v>
      </c>
      <c r="D90" s="12">
        <v>200000</v>
      </c>
      <c r="F90" s="79" t="s">
        <v>174</v>
      </c>
      <c r="G90" s="80"/>
      <c r="H90" s="80"/>
      <c r="I90" s="80"/>
      <c r="J90" s="81"/>
    </row>
    <row r="91" spans="1:10" x14ac:dyDescent="0.25">
      <c r="A91" s="22" t="s">
        <v>17</v>
      </c>
      <c r="B91" s="26" t="s">
        <v>118</v>
      </c>
      <c r="C91" s="24" t="s">
        <v>58</v>
      </c>
      <c r="D91" s="30">
        <v>0.03</v>
      </c>
      <c r="F91" s="82"/>
      <c r="G91" s="83"/>
      <c r="H91" s="83"/>
      <c r="I91" s="83"/>
      <c r="J91" s="84"/>
    </row>
    <row r="92" spans="1:10" x14ac:dyDescent="0.25">
      <c r="A92" s="22" t="s">
        <v>18</v>
      </c>
      <c r="B92" s="26" t="s">
        <v>120</v>
      </c>
      <c r="C92" s="24" t="s">
        <v>58</v>
      </c>
      <c r="D92" s="30">
        <v>0.9</v>
      </c>
      <c r="F92" s="82"/>
      <c r="G92" s="83"/>
      <c r="H92" s="83"/>
      <c r="I92" s="83"/>
      <c r="J92" s="84"/>
    </row>
    <row r="93" spans="1:10" x14ac:dyDescent="0.25">
      <c r="A93" s="22"/>
      <c r="B93" s="26"/>
      <c r="F93" s="82"/>
      <c r="G93" s="83"/>
      <c r="H93" s="83"/>
      <c r="I93" s="83"/>
      <c r="J93" s="84"/>
    </row>
    <row r="94" spans="1:10" x14ac:dyDescent="0.25">
      <c r="A94" s="24" t="s">
        <v>41</v>
      </c>
      <c r="B94" s="10" t="s">
        <v>81</v>
      </c>
      <c r="F94" s="82"/>
      <c r="G94" s="83"/>
      <c r="H94" s="83"/>
      <c r="I94" s="83"/>
      <c r="J94" s="84"/>
    </row>
    <row r="95" spans="1:10" x14ac:dyDescent="0.25">
      <c r="A95" s="22" t="s">
        <v>16</v>
      </c>
      <c r="B95" s="26" t="s">
        <v>119</v>
      </c>
      <c r="C95" s="29" t="s">
        <v>116</v>
      </c>
      <c r="D95" s="12">
        <v>125000</v>
      </c>
      <c r="F95" s="82"/>
      <c r="G95" s="83"/>
      <c r="H95" s="83"/>
      <c r="I95" s="83"/>
      <c r="J95" s="84"/>
    </row>
    <row r="96" spans="1:10" x14ac:dyDescent="0.25">
      <c r="A96" s="22" t="s">
        <v>17</v>
      </c>
      <c r="B96" s="26" t="s">
        <v>136</v>
      </c>
      <c r="C96" s="24" t="s">
        <v>106</v>
      </c>
      <c r="D96" s="30">
        <v>0.05</v>
      </c>
      <c r="F96" s="82"/>
      <c r="G96" s="83"/>
      <c r="H96" s="83"/>
      <c r="I96" s="83"/>
      <c r="J96" s="84"/>
    </row>
    <row r="97" spans="1:10" x14ac:dyDescent="0.25">
      <c r="A97" s="22" t="s">
        <v>18</v>
      </c>
      <c r="B97" s="26" t="s">
        <v>120</v>
      </c>
      <c r="C97" s="24" t="s">
        <v>106</v>
      </c>
      <c r="D97" s="30">
        <v>0.9</v>
      </c>
      <c r="F97" s="85"/>
      <c r="G97" s="86"/>
      <c r="H97" s="86"/>
      <c r="I97" s="86"/>
      <c r="J97" s="87"/>
    </row>
    <row r="99" spans="1:10" x14ac:dyDescent="0.25">
      <c r="A99" s="29" t="s">
        <v>148</v>
      </c>
      <c r="B99" s="10" t="s">
        <v>149</v>
      </c>
      <c r="C99" s="24" t="s">
        <v>106</v>
      </c>
      <c r="D99" s="39">
        <f>SUMPRODUCT(D100:D103,D104:D107)</f>
        <v>0.15725000000000003</v>
      </c>
      <c r="F99" s="110" t="s">
        <v>176</v>
      </c>
      <c r="G99" s="111"/>
      <c r="H99" s="111"/>
      <c r="I99" s="111"/>
      <c r="J99" s="112"/>
    </row>
    <row r="100" spans="1:10" x14ac:dyDescent="0.25">
      <c r="A100" s="22" t="s">
        <v>16</v>
      </c>
      <c r="B100" s="26" t="s">
        <v>202</v>
      </c>
      <c r="C100" s="24" t="s">
        <v>58</v>
      </c>
      <c r="D100" s="38">
        <v>0.12</v>
      </c>
    </row>
    <row r="101" spans="1:10" x14ac:dyDescent="0.25">
      <c r="A101" s="22" t="s">
        <v>17</v>
      </c>
      <c r="B101" s="26" t="s">
        <v>203</v>
      </c>
      <c r="C101" s="24" t="s">
        <v>58</v>
      </c>
      <c r="D101" s="38">
        <v>0.2</v>
      </c>
    </row>
    <row r="102" spans="1:10" x14ac:dyDescent="0.25">
      <c r="A102" s="22" t="s">
        <v>18</v>
      </c>
      <c r="B102" s="26" t="s">
        <v>204</v>
      </c>
      <c r="C102" s="24" t="s">
        <v>58</v>
      </c>
      <c r="D102" s="38">
        <v>7.4999999999999997E-2</v>
      </c>
    </row>
    <row r="103" spans="1:10" x14ac:dyDescent="0.25">
      <c r="A103" s="22" t="s">
        <v>19</v>
      </c>
      <c r="B103" s="26" t="s">
        <v>205</v>
      </c>
      <c r="C103" s="24" t="s">
        <v>58</v>
      </c>
      <c r="D103" s="38">
        <v>0</v>
      </c>
    </row>
    <row r="104" spans="1:10" x14ac:dyDescent="0.25">
      <c r="A104" s="22" t="s">
        <v>29</v>
      </c>
      <c r="B104" s="26" t="s">
        <v>206</v>
      </c>
      <c r="C104" s="24" t="s">
        <v>58</v>
      </c>
      <c r="D104" s="38">
        <v>0.3</v>
      </c>
    </row>
    <row r="105" spans="1:10" x14ac:dyDescent="0.25">
      <c r="A105" s="22" t="s">
        <v>30</v>
      </c>
      <c r="B105" s="26" t="s">
        <v>207</v>
      </c>
      <c r="C105" s="24" t="s">
        <v>58</v>
      </c>
      <c r="D105" s="38">
        <v>0.55000000000000004</v>
      </c>
    </row>
    <row r="106" spans="1:10" x14ac:dyDescent="0.25">
      <c r="A106" s="22" t="s">
        <v>42</v>
      </c>
      <c r="B106" s="26" t="s">
        <v>208</v>
      </c>
      <c r="C106" s="24" t="s">
        <v>58</v>
      </c>
      <c r="D106" s="38">
        <v>0.15</v>
      </c>
    </row>
    <row r="107" spans="1:10" x14ac:dyDescent="0.25">
      <c r="A107" s="22" t="s">
        <v>107</v>
      </c>
      <c r="B107" s="26" t="s">
        <v>209</v>
      </c>
      <c r="C107" s="24" t="s">
        <v>58</v>
      </c>
      <c r="D107" s="38">
        <v>0</v>
      </c>
    </row>
  </sheetData>
  <mergeCells count="11">
    <mergeCell ref="F31:J32"/>
    <mergeCell ref="F36:J43"/>
    <mergeCell ref="F90:J97"/>
    <mergeCell ref="F87:J87"/>
    <mergeCell ref="F99:J99"/>
    <mergeCell ref="F55:J56"/>
    <mergeCell ref="F27:J30"/>
    <mergeCell ref="A3:D5"/>
    <mergeCell ref="F9:J9"/>
    <mergeCell ref="F11:J17"/>
    <mergeCell ref="F19:J25"/>
  </mergeCells>
  <pageMargins left="0.7" right="0.7" top="0.75" bottom="0.75" header="0.3" footer="0.3"/>
  <pageSetup paperSize="9" fitToHeight="0" orientation="portrait" horizontalDpi="1200" verticalDpi="12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7"/>
  <sheetViews>
    <sheetView workbookViewId="0">
      <pane ySplit="10" topLeftCell="A56" activePane="bottomLeft" state="frozen"/>
      <selection pane="bottomLeft" activeCell="J48" sqref="J48:L48"/>
    </sheetView>
  </sheetViews>
  <sheetFormatPr defaultRowHeight="15" x14ac:dyDescent="0.25"/>
  <cols>
    <col min="1" max="1" width="6.7109375" bestFit="1" customWidth="1"/>
    <col min="2" max="2" width="36.28515625" customWidth="1"/>
    <col min="3" max="21" width="6.7109375" customWidth="1"/>
    <col min="22" max="22" width="6.5703125" bestFit="1" customWidth="1"/>
  </cols>
  <sheetData>
    <row r="1" spans="1:22" ht="15.75" x14ac:dyDescent="0.25">
      <c r="A1" s="13" t="s">
        <v>59</v>
      </c>
      <c r="B1" s="13"/>
      <c r="C1" s="13"/>
      <c r="D1" s="13"/>
      <c r="E1" s="13"/>
      <c r="F1" s="13"/>
      <c r="G1" s="13"/>
      <c r="H1" s="13"/>
      <c r="I1" s="13"/>
      <c r="J1" s="13"/>
      <c r="K1" s="13"/>
      <c r="L1" s="13"/>
      <c r="M1" s="13"/>
      <c r="N1" s="13"/>
      <c r="O1" s="13"/>
      <c r="P1" s="13"/>
      <c r="Q1" s="13"/>
      <c r="R1" s="13"/>
      <c r="S1" s="13"/>
      <c r="T1" s="13"/>
      <c r="U1" s="13"/>
      <c r="V1" s="13"/>
    </row>
    <row r="2" spans="1:22" ht="15.75" x14ac:dyDescent="0.25">
      <c r="A2" s="4"/>
      <c r="B2" s="4"/>
      <c r="C2" s="4"/>
      <c r="D2" s="4"/>
      <c r="E2" s="4"/>
      <c r="F2" s="4"/>
      <c r="G2" s="4"/>
      <c r="H2" s="4"/>
      <c r="I2" s="4"/>
      <c r="J2" s="4"/>
      <c r="K2" s="4"/>
      <c r="L2" s="4"/>
      <c r="M2" s="4"/>
      <c r="N2" s="4"/>
      <c r="O2" s="4"/>
      <c r="P2" s="4"/>
      <c r="Q2" s="4"/>
      <c r="R2" s="4"/>
      <c r="S2" s="4"/>
      <c r="T2" s="4"/>
      <c r="U2" s="4"/>
      <c r="V2" s="4"/>
    </row>
    <row r="3" spans="1:22" ht="15.75" customHeight="1" x14ac:dyDescent="0.25">
      <c r="A3" s="113" t="s">
        <v>114</v>
      </c>
      <c r="B3" s="113"/>
      <c r="C3" s="113"/>
      <c r="D3" s="113"/>
      <c r="E3" s="113"/>
      <c r="F3" s="113"/>
      <c r="G3" s="113"/>
      <c r="H3" s="113"/>
      <c r="I3" s="113"/>
      <c r="J3" s="113"/>
      <c r="K3" s="113"/>
      <c r="L3" s="113"/>
      <c r="M3" s="113"/>
      <c r="N3" s="113"/>
      <c r="O3" s="113"/>
      <c r="P3" s="113"/>
      <c r="Q3" s="113"/>
      <c r="R3" s="113"/>
      <c r="S3" s="113"/>
      <c r="T3" s="113"/>
      <c r="U3" s="113"/>
      <c r="V3" s="113"/>
    </row>
    <row r="4" spans="1:22" ht="15.75" customHeight="1" x14ac:dyDescent="0.25">
      <c r="A4" s="113"/>
      <c r="B4" s="113"/>
      <c r="C4" s="113"/>
      <c r="D4" s="113"/>
      <c r="E4" s="113"/>
      <c r="F4" s="113"/>
      <c r="G4" s="113"/>
      <c r="H4" s="113"/>
      <c r="I4" s="113"/>
      <c r="J4" s="113"/>
      <c r="K4" s="113"/>
      <c r="L4" s="113"/>
      <c r="M4" s="113"/>
      <c r="N4" s="113"/>
      <c r="O4" s="113"/>
      <c r="P4" s="113"/>
      <c r="Q4" s="113"/>
      <c r="R4" s="113"/>
      <c r="S4" s="113"/>
      <c r="T4" s="113"/>
      <c r="U4" s="113"/>
      <c r="V4" s="113"/>
    </row>
    <row r="5" spans="1:22" ht="15.75" customHeight="1" x14ac:dyDescent="0.25">
      <c r="A5" s="113"/>
      <c r="B5" s="113"/>
      <c r="C5" s="113"/>
      <c r="D5" s="113"/>
      <c r="E5" s="113"/>
      <c r="F5" s="113"/>
      <c r="G5" s="113"/>
      <c r="H5" s="113"/>
      <c r="I5" s="113"/>
      <c r="J5" s="113"/>
      <c r="K5" s="113"/>
      <c r="L5" s="113"/>
      <c r="M5" s="113"/>
      <c r="N5" s="113"/>
      <c r="O5" s="113"/>
      <c r="P5" s="113"/>
      <c r="Q5" s="113"/>
      <c r="R5" s="113"/>
      <c r="S5" s="113"/>
      <c r="T5" s="113"/>
      <c r="U5" s="113"/>
      <c r="V5" s="113"/>
    </row>
    <row r="6" spans="1:22" ht="15.75" customHeight="1" x14ac:dyDescent="0.25">
      <c r="A6" s="113"/>
      <c r="B6" s="113"/>
      <c r="C6" s="113"/>
      <c r="D6" s="113"/>
      <c r="E6" s="113"/>
      <c r="F6" s="113"/>
      <c r="G6" s="113"/>
      <c r="H6" s="113"/>
      <c r="I6" s="113"/>
      <c r="J6" s="113"/>
      <c r="K6" s="113"/>
      <c r="L6" s="113"/>
      <c r="M6" s="113"/>
      <c r="N6" s="113"/>
      <c r="O6" s="113"/>
      <c r="P6" s="113"/>
      <c r="Q6" s="113"/>
      <c r="R6" s="113"/>
      <c r="S6" s="113"/>
      <c r="T6" s="113"/>
      <c r="U6" s="113"/>
      <c r="V6" s="113"/>
    </row>
    <row r="7" spans="1:22" ht="15.75" customHeight="1" x14ac:dyDescent="0.25">
      <c r="A7" s="113"/>
      <c r="B7" s="113"/>
      <c r="C7" s="113"/>
      <c r="D7" s="113"/>
      <c r="E7" s="113"/>
      <c r="F7" s="113"/>
      <c r="G7" s="113"/>
      <c r="H7" s="113"/>
      <c r="I7" s="113"/>
      <c r="J7" s="113"/>
      <c r="K7" s="113"/>
      <c r="L7" s="113"/>
      <c r="M7" s="113"/>
      <c r="N7" s="113"/>
      <c r="O7" s="113"/>
      <c r="P7" s="113"/>
      <c r="Q7" s="113"/>
      <c r="R7" s="113"/>
      <c r="S7" s="113"/>
      <c r="T7" s="113"/>
      <c r="U7" s="113"/>
      <c r="V7" s="113"/>
    </row>
    <row r="8" spans="1:22" ht="15.75" customHeight="1" x14ac:dyDescent="0.25">
      <c r="A8" s="113"/>
      <c r="B8" s="113"/>
      <c r="C8" s="113"/>
      <c r="D8" s="113"/>
      <c r="E8" s="113"/>
      <c r="F8" s="113"/>
      <c r="G8" s="113"/>
      <c r="H8" s="113"/>
      <c r="I8" s="113"/>
      <c r="J8" s="113"/>
      <c r="K8" s="113"/>
      <c r="L8" s="113"/>
      <c r="M8" s="113"/>
      <c r="N8" s="113"/>
      <c r="O8" s="113"/>
      <c r="P8" s="113"/>
      <c r="Q8" s="113"/>
      <c r="R8" s="113"/>
      <c r="S8" s="113"/>
      <c r="T8" s="113"/>
      <c r="U8" s="113"/>
      <c r="V8" s="113"/>
    </row>
    <row r="9" spans="1:22" ht="15.75" x14ac:dyDescent="0.25">
      <c r="A9" s="4"/>
      <c r="B9" s="4"/>
      <c r="C9" s="4"/>
      <c r="D9" s="4"/>
      <c r="E9" s="4"/>
      <c r="F9" s="4"/>
      <c r="G9" s="4"/>
      <c r="H9" s="4"/>
      <c r="I9" s="4"/>
      <c r="J9" s="4"/>
      <c r="K9" s="4"/>
      <c r="L9" s="4"/>
      <c r="M9" s="4"/>
      <c r="N9" s="4"/>
      <c r="O9" s="4"/>
      <c r="P9" s="4"/>
      <c r="Q9" s="4"/>
      <c r="R9" s="4"/>
      <c r="S9" s="4"/>
      <c r="T9" s="4"/>
      <c r="U9" s="4"/>
      <c r="V9" s="4"/>
    </row>
    <row r="10" spans="1:22" x14ac:dyDescent="0.25">
      <c r="A10" s="15" t="s">
        <v>56</v>
      </c>
      <c r="B10" s="15" t="s">
        <v>1</v>
      </c>
      <c r="C10" s="31">
        <v>1</v>
      </c>
      <c r="D10" s="31">
        <f t="shared" ref="D10:L10" si="0">C10+1</f>
        <v>2</v>
      </c>
      <c r="E10" s="31">
        <f t="shared" si="0"/>
        <v>3</v>
      </c>
      <c r="F10" s="31">
        <f t="shared" si="0"/>
        <v>4</v>
      </c>
      <c r="G10" s="31">
        <f t="shared" si="0"/>
        <v>5</v>
      </c>
      <c r="H10" s="31">
        <f t="shared" si="0"/>
        <v>6</v>
      </c>
      <c r="I10" s="31">
        <f t="shared" si="0"/>
        <v>7</v>
      </c>
      <c r="J10" s="31">
        <f t="shared" si="0"/>
        <v>8</v>
      </c>
      <c r="K10" s="31">
        <f t="shared" si="0"/>
        <v>9</v>
      </c>
      <c r="L10" s="31">
        <f t="shared" si="0"/>
        <v>10</v>
      </c>
      <c r="M10" s="31">
        <f t="shared" ref="M10:V10" si="1">L10+1</f>
        <v>11</v>
      </c>
      <c r="N10" s="31">
        <f t="shared" si="1"/>
        <v>12</v>
      </c>
      <c r="O10" s="31">
        <f t="shared" si="1"/>
        <v>13</v>
      </c>
      <c r="P10" s="31">
        <f t="shared" si="1"/>
        <v>14</v>
      </c>
      <c r="Q10" s="31">
        <f t="shared" si="1"/>
        <v>15</v>
      </c>
      <c r="R10" s="31">
        <f t="shared" si="1"/>
        <v>16</v>
      </c>
      <c r="S10" s="31">
        <f t="shared" si="1"/>
        <v>17</v>
      </c>
      <c r="T10" s="31">
        <f t="shared" si="1"/>
        <v>18</v>
      </c>
      <c r="U10" s="31">
        <f t="shared" si="1"/>
        <v>19</v>
      </c>
      <c r="V10" s="31">
        <f t="shared" si="1"/>
        <v>20</v>
      </c>
    </row>
    <row r="11" spans="1:22" ht="15.75" x14ac:dyDescent="0.25">
      <c r="A11" s="11">
        <v>1</v>
      </c>
      <c r="B11" s="25" t="s">
        <v>122</v>
      </c>
      <c r="C11" s="11"/>
      <c r="D11" s="11"/>
      <c r="E11" s="11"/>
      <c r="F11" s="11"/>
      <c r="G11" s="11"/>
      <c r="H11" s="11"/>
      <c r="I11" s="11"/>
      <c r="J11" s="11"/>
      <c r="K11" s="11"/>
      <c r="L11" s="11"/>
      <c r="M11" s="11"/>
      <c r="N11" s="11"/>
      <c r="O11" s="11"/>
      <c r="P11" s="11"/>
      <c r="Q11" s="11"/>
      <c r="R11" s="11"/>
      <c r="S11" s="11"/>
      <c r="T11" s="11"/>
      <c r="U11" s="11"/>
      <c r="V11" s="11"/>
    </row>
    <row r="12" spans="1:22" s="16" customFormat="1" x14ac:dyDescent="0.25">
      <c r="A12" s="24" t="s">
        <v>4</v>
      </c>
      <c r="B12" s="10" t="s">
        <v>200</v>
      </c>
      <c r="C12" s="30">
        <v>1</v>
      </c>
      <c r="D12" s="30"/>
      <c r="E12" s="30"/>
      <c r="F12" s="30"/>
      <c r="G12" s="30"/>
      <c r="H12" s="30"/>
      <c r="I12" s="30"/>
      <c r="J12" s="30"/>
      <c r="K12" s="30"/>
      <c r="L12" s="30"/>
      <c r="M12" s="30"/>
      <c r="N12" s="30"/>
      <c r="O12" s="30"/>
      <c r="P12" s="30"/>
      <c r="Q12" s="30"/>
      <c r="R12" s="30"/>
      <c r="S12" s="30"/>
      <c r="T12" s="30"/>
      <c r="U12" s="30"/>
      <c r="V12" s="30"/>
    </row>
    <row r="13" spans="1:22" s="16" customFormat="1" x14ac:dyDescent="0.25">
      <c r="A13" s="24" t="s">
        <v>4</v>
      </c>
      <c r="B13" s="10" t="s">
        <v>201</v>
      </c>
      <c r="C13" s="30">
        <v>0.5</v>
      </c>
      <c r="D13" s="30">
        <v>0.5</v>
      </c>
      <c r="E13" s="30"/>
      <c r="F13" s="30"/>
      <c r="G13" s="30"/>
      <c r="H13" s="30"/>
      <c r="I13" s="30"/>
      <c r="J13" s="30"/>
      <c r="K13" s="30"/>
      <c r="L13" s="30"/>
      <c r="M13" s="30"/>
      <c r="N13" s="30"/>
      <c r="O13" s="30"/>
      <c r="P13" s="30"/>
      <c r="Q13" s="30"/>
      <c r="R13" s="30"/>
      <c r="S13" s="30"/>
      <c r="T13" s="30"/>
      <c r="U13" s="30"/>
      <c r="V13" s="30"/>
    </row>
    <row r="14" spans="1:22" s="16" customFormat="1" x14ac:dyDescent="0.25">
      <c r="A14" s="24"/>
      <c r="B14" s="10"/>
      <c r="C14" s="36"/>
    </row>
    <row r="15" spans="1:22" ht="15.75" x14ac:dyDescent="0.25">
      <c r="A15" s="11">
        <v>2</v>
      </c>
      <c r="B15" s="25" t="s">
        <v>101</v>
      </c>
      <c r="C15" s="11"/>
      <c r="D15" s="11"/>
      <c r="E15" s="11"/>
      <c r="F15" s="11"/>
      <c r="G15" s="11"/>
      <c r="H15" s="11"/>
      <c r="I15" s="11"/>
      <c r="J15" s="11"/>
      <c r="K15" s="11"/>
      <c r="L15" s="11"/>
      <c r="M15" s="11"/>
      <c r="N15" s="11"/>
      <c r="O15" s="11"/>
      <c r="P15" s="11"/>
      <c r="Q15" s="11"/>
      <c r="R15" s="11"/>
      <c r="S15" s="11"/>
      <c r="T15" s="11"/>
      <c r="U15" s="11"/>
      <c r="V15" s="11"/>
    </row>
    <row r="16" spans="1:22" x14ac:dyDescent="0.25">
      <c r="A16" s="24" t="s">
        <v>4</v>
      </c>
      <c r="B16" s="10" t="s">
        <v>5</v>
      </c>
      <c r="C16" s="16"/>
      <c r="D16" s="16"/>
      <c r="E16" s="16"/>
      <c r="F16" s="16"/>
      <c r="G16" s="16"/>
      <c r="H16" s="16"/>
      <c r="I16" s="16"/>
      <c r="J16" s="16"/>
      <c r="K16" s="16"/>
      <c r="L16" s="16"/>
      <c r="M16" s="16"/>
      <c r="N16" s="16"/>
      <c r="O16" s="16"/>
      <c r="P16" s="16"/>
      <c r="Q16" s="16"/>
      <c r="R16" s="16"/>
      <c r="S16" s="16"/>
      <c r="T16" s="16"/>
      <c r="U16" s="16"/>
      <c r="V16" s="16"/>
    </row>
    <row r="17" spans="1:22" x14ac:dyDescent="0.25">
      <c r="A17" s="22" t="s">
        <v>16</v>
      </c>
      <c r="B17" s="26" t="s">
        <v>14</v>
      </c>
      <c r="C17" s="30">
        <v>0.35</v>
      </c>
      <c r="D17" s="30">
        <v>0.45</v>
      </c>
      <c r="E17" s="30">
        <v>0.2</v>
      </c>
      <c r="F17" s="30"/>
      <c r="G17" s="30"/>
      <c r="H17" s="30"/>
      <c r="I17" s="30"/>
      <c r="J17" s="30"/>
      <c r="K17" s="30"/>
      <c r="L17" s="30"/>
      <c r="M17" s="30"/>
      <c r="N17" s="30"/>
      <c r="O17" s="30"/>
      <c r="P17" s="30"/>
      <c r="Q17" s="30"/>
      <c r="R17" s="30"/>
      <c r="S17" s="30"/>
      <c r="T17" s="30"/>
      <c r="U17" s="30"/>
      <c r="V17" s="30"/>
    </row>
    <row r="18" spans="1:22" x14ac:dyDescent="0.25">
      <c r="A18" s="22" t="s">
        <v>17</v>
      </c>
      <c r="B18" s="26" t="s">
        <v>9</v>
      </c>
      <c r="C18" s="30"/>
      <c r="D18" s="30">
        <v>0.25</v>
      </c>
      <c r="E18" s="30">
        <v>0.35</v>
      </c>
      <c r="F18" s="30">
        <v>0.3</v>
      </c>
      <c r="G18" s="30">
        <v>0.1</v>
      </c>
      <c r="H18" s="30"/>
      <c r="I18" s="30"/>
      <c r="J18" s="30"/>
      <c r="K18" s="30"/>
      <c r="L18" s="30"/>
      <c r="M18" s="30"/>
      <c r="N18" s="30"/>
      <c r="O18" s="30"/>
      <c r="P18" s="30"/>
      <c r="Q18" s="30"/>
      <c r="R18" s="30"/>
      <c r="S18" s="30"/>
      <c r="T18" s="30"/>
      <c r="U18" s="30"/>
      <c r="V18" s="30"/>
    </row>
    <row r="19" spans="1:22" x14ac:dyDescent="0.25">
      <c r="A19" s="22" t="s">
        <v>18</v>
      </c>
      <c r="B19" s="26" t="s">
        <v>8</v>
      </c>
      <c r="C19" s="30"/>
      <c r="D19" s="30"/>
      <c r="E19" s="30">
        <v>0.35</v>
      </c>
      <c r="F19" s="30">
        <v>0.35</v>
      </c>
      <c r="G19" s="30">
        <v>0.3</v>
      </c>
      <c r="H19" s="30"/>
      <c r="I19" s="30"/>
      <c r="J19" s="30"/>
      <c r="K19" s="30"/>
      <c r="L19" s="30"/>
      <c r="M19" s="30"/>
      <c r="N19" s="30"/>
      <c r="O19" s="30"/>
      <c r="P19" s="30"/>
      <c r="Q19" s="30"/>
      <c r="R19" s="30"/>
      <c r="S19" s="30"/>
      <c r="T19" s="30"/>
      <c r="U19" s="30"/>
      <c r="V19" s="30"/>
    </row>
    <row r="20" spans="1:22" x14ac:dyDescent="0.25">
      <c r="A20" s="22" t="s">
        <v>19</v>
      </c>
      <c r="B20" s="26" t="s">
        <v>108</v>
      </c>
      <c r="C20" s="30">
        <v>0.25</v>
      </c>
      <c r="D20" s="30">
        <v>0.25</v>
      </c>
      <c r="E20" s="30">
        <v>0.2</v>
      </c>
      <c r="F20" s="30">
        <v>0.2</v>
      </c>
      <c r="G20" s="30">
        <v>0.1</v>
      </c>
      <c r="H20" s="30"/>
      <c r="I20" s="30"/>
      <c r="J20" s="30"/>
      <c r="K20" s="30"/>
      <c r="L20" s="30"/>
      <c r="M20" s="30"/>
      <c r="N20" s="30"/>
      <c r="O20" s="30"/>
      <c r="P20" s="30"/>
      <c r="Q20" s="30"/>
      <c r="R20" s="30"/>
      <c r="S20" s="30"/>
      <c r="T20" s="30"/>
      <c r="U20" s="30"/>
      <c r="V20" s="30"/>
    </row>
    <row r="21" spans="1:22" x14ac:dyDescent="0.25">
      <c r="A21" s="22" t="s">
        <v>20</v>
      </c>
      <c r="B21" s="26" t="s">
        <v>109</v>
      </c>
      <c r="C21" s="30"/>
      <c r="D21" s="30"/>
      <c r="E21" s="30">
        <v>0.35</v>
      </c>
      <c r="F21" s="30">
        <v>0.45</v>
      </c>
      <c r="G21" s="30">
        <v>0.2</v>
      </c>
      <c r="H21" s="30"/>
      <c r="I21" s="30"/>
      <c r="J21" s="30"/>
      <c r="K21" s="30"/>
      <c r="L21" s="30"/>
      <c r="M21" s="30"/>
      <c r="N21" s="30"/>
      <c r="O21" s="30"/>
      <c r="P21" s="30"/>
      <c r="Q21" s="30"/>
      <c r="R21" s="30"/>
      <c r="S21" s="30"/>
      <c r="T21" s="30"/>
      <c r="U21" s="30"/>
      <c r="V21" s="30"/>
    </row>
    <row r="22" spans="1:22" x14ac:dyDescent="0.25">
      <c r="A22" s="22" t="s">
        <v>19</v>
      </c>
      <c r="B22" s="26" t="s">
        <v>21</v>
      </c>
      <c r="C22" s="30"/>
      <c r="D22" s="30"/>
      <c r="E22" s="30"/>
      <c r="F22" s="30"/>
      <c r="G22" s="30"/>
      <c r="H22" s="30"/>
      <c r="I22" s="30"/>
      <c r="J22" s="30"/>
      <c r="K22" s="30"/>
      <c r="L22" s="30"/>
      <c r="M22" s="30"/>
      <c r="N22" s="30"/>
      <c r="O22" s="30"/>
      <c r="P22" s="30"/>
      <c r="Q22" s="30"/>
      <c r="R22" s="30"/>
      <c r="S22" s="30"/>
      <c r="T22" s="30"/>
      <c r="U22" s="30"/>
      <c r="V22" s="30"/>
    </row>
    <row r="23" spans="1:22" x14ac:dyDescent="0.25">
      <c r="A23" s="22" t="s">
        <v>20</v>
      </c>
      <c r="B23" s="26" t="s">
        <v>21</v>
      </c>
      <c r="C23" s="30"/>
      <c r="D23" s="30"/>
      <c r="E23" s="30"/>
      <c r="F23" s="30"/>
      <c r="G23" s="30"/>
      <c r="H23" s="30"/>
      <c r="I23" s="30"/>
      <c r="J23" s="30"/>
      <c r="K23" s="30"/>
      <c r="L23" s="30"/>
      <c r="M23" s="30"/>
      <c r="N23" s="30"/>
      <c r="O23" s="30"/>
      <c r="P23" s="30"/>
      <c r="Q23" s="30"/>
      <c r="R23" s="30"/>
      <c r="S23" s="30"/>
      <c r="T23" s="30"/>
      <c r="U23" s="30"/>
      <c r="V23" s="30"/>
    </row>
    <row r="24" spans="1:22" x14ac:dyDescent="0.25">
      <c r="A24" s="24" t="s">
        <v>7</v>
      </c>
      <c r="B24" s="10" t="s">
        <v>6</v>
      </c>
      <c r="C24" s="16"/>
      <c r="D24" s="16"/>
      <c r="E24" s="16"/>
      <c r="F24" s="16"/>
      <c r="G24" s="16"/>
      <c r="H24" s="16"/>
      <c r="I24" s="16"/>
      <c r="J24" s="16"/>
      <c r="K24" s="16"/>
      <c r="L24" s="16"/>
      <c r="M24" s="16"/>
      <c r="N24" s="16"/>
      <c r="O24" s="16"/>
      <c r="P24" s="16"/>
      <c r="Q24" s="16"/>
      <c r="R24" s="16"/>
      <c r="S24" s="16"/>
      <c r="T24" s="16"/>
      <c r="U24" s="16"/>
      <c r="V24" s="16"/>
    </row>
    <row r="25" spans="1:22" x14ac:dyDescent="0.25">
      <c r="A25" s="22" t="s">
        <v>16</v>
      </c>
      <c r="B25" s="26" t="s">
        <v>24</v>
      </c>
      <c r="C25" s="30"/>
      <c r="D25" s="30"/>
      <c r="E25" s="30">
        <v>0.2</v>
      </c>
      <c r="F25" s="30">
        <v>0.25</v>
      </c>
      <c r="G25" s="30">
        <v>0.35</v>
      </c>
      <c r="H25" s="30">
        <v>0.2</v>
      </c>
      <c r="I25" s="30"/>
      <c r="J25" s="30"/>
      <c r="K25" s="30"/>
      <c r="L25" s="30"/>
      <c r="M25" s="30"/>
      <c r="N25" s="30"/>
      <c r="O25" s="30"/>
      <c r="P25" s="30"/>
      <c r="Q25" s="30"/>
      <c r="R25" s="30"/>
      <c r="S25" s="30"/>
      <c r="T25" s="30"/>
      <c r="U25" s="30"/>
      <c r="V25" s="30"/>
    </row>
    <row r="26" spans="1:22" x14ac:dyDescent="0.25">
      <c r="A26" s="22" t="s">
        <v>17</v>
      </c>
      <c r="B26" s="26" t="s">
        <v>25</v>
      </c>
      <c r="C26" s="30"/>
      <c r="D26" s="30"/>
      <c r="E26" s="30">
        <v>0.15</v>
      </c>
      <c r="F26" s="30">
        <v>0.25</v>
      </c>
      <c r="G26" s="30">
        <v>0.35</v>
      </c>
      <c r="H26" s="30">
        <v>0.25</v>
      </c>
      <c r="I26" s="30"/>
      <c r="J26" s="30"/>
      <c r="K26" s="30"/>
      <c r="L26" s="30"/>
      <c r="M26" s="30"/>
      <c r="N26" s="30"/>
      <c r="O26" s="30"/>
      <c r="P26" s="30"/>
      <c r="Q26" s="30"/>
      <c r="R26" s="30"/>
      <c r="S26" s="30"/>
      <c r="T26" s="30"/>
      <c r="U26" s="30"/>
      <c r="V26" s="30"/>
    </row>
    <row r="27" spans="1:22" x14ac:dyDescent="0.25">
      <c r="A27" s="22" t="s">
        <v>18</v>
      </c>
      <c r="B27" s="26" t="s">
        <v>26</v>
      </c>
      <c r="C27" s="30"/>
      <c r="D27" s="30"/>
      <c r="E27" s="30">
        <v>0.15</v>
      </c>
      <c r="F27" s="30">
        <v>0.25</v>
      </c>
      <c r="G27" s="30">
        <v>0.35</v>
      </c>
      <c r="H27" s="30">
        <v>0.25</v>
      </c>
      <c r="I27" s="30"/>
      <c r="J27" s="30"/>
      <c r="K27" s="30"/>
      <c r="L27" s="30"/>
      <c r="M27" s="30"/>
      <c r="N27" s="30"/>
      <c r="O27" s="30"/>
      <c r="P27" s="30"/>
      <c r="Q27" s="30"/>
      <c r="R27" s="30"/>
      <c r="S27" s="30"/>
      <c r="T27" s="30"/>
      <c r="U27" s="30"/>
      <c r="V27" s="30"/>
    </row>
    <row r="28" spans="1:22" x14ac:dyDescent="0.25">
      <c r="A28" s="22" t="s">
        <v>19</v>
      </c>
      <c r="B28" s="26" t="s">
        <v>27</v>
      </c>
      <c r="C28" s="30"/>
      <c r="D28" s="30"/>
      <c r="E28" s="30">
        <v>0.1</v>
      </c>
      <c r="F28" s="30">
        <v>0.2</v>
      </c>
      <c r="G28" s="30">
        <v>0.3</v>
      </c>
      <c r="H28" s="30">
        <v>0.4</v>
      </c>
      <c r="I28" s="30"/>
      <c r="J28" s="30"/>
      <c r="K28" s="30"/>
      <c r="L28" s="30"/>
      <c r="M28" s="30"/>
      <c r="N28" s="30"/>
      <c r="O28" s="30"/>
      <c r="P28" s="30"/>
      <c r="Q28" s="30"/>
      <c r="R28" s="30"/>
      <c r="S28" s="30"/>
      <c r="T28" s="30"/>
      <c r="U28" s="30"/>
      <c r="V28" s="30"/>
    </row>
    <row r="29" spans="1:22" x14ac:dyDescent="0.25">
      <c r="A29" s="22" t="s">
        <v>20</v>
      </c>
      <c r="B29" s="26" t="s">
        <v>21</v>
      </c>
      <c r="C29" s="30"/>
      <c r="D29" s="30"/>
      <c r="E29" s="30"/>
      <c r="F29" s="30"/>
      <c r="G29" s="30"/>
      <c r="H29" s="30"/>
      <c r="I29" s="30"/>
      <c r="J29" s="30"/>
      <c r="K29" s="30"/>
      <c r="L29" s="30"/>
      <c r="M29" s="30"/>
      <c r="N29" s="30"/>
      <c r="O29" s="30"/>
      <c r="P29" s="30"/>
      <c r="Q29" s="30"/>
      <c r="R29" s="30"/>
      <c r="S29" s="30"/>
      <c r="T29" s="30"/>
      <c r="U29" s="30"/>
      <c r="V29" s="30"/>
    </row>
    <row r="30" spans="1:22" x14ac:dyDescent="0.25">
      <c r="A30" s="22" t="s">
        <v>28</v>
      </c>
      <c r="B30" s="26" t="s">
        <v>21</v>
      </c>
      <c r="C30" s="30"/>
      <c r="D30" s="30"/>
      <c r="E30" s="30"/>
      <c r="F30" s="30"/>
      <c r="G30" s="30"/>
      <c r="H30" s="30"/>
      <c r="I30" s="30"/>
      <c r="J30" s="30"/>
      <c r="K30" s="30"/>
      <c r="L30" s="30"/>
      <c r="M30" s="30"/>
      <c r="N30" s="30"/>
      <c r="O30" s="30"/>
      <c r="P30" s="30"/>
      <c r="Q30" s="30"/>
      <c r="R30" s="30"/>
      <c r="S30" s="30"/>
      <c r="T30" s="30"/>
      <c r="U30" s="30"/>
      <c r="V30" s="30"/>
    </row>
    <row r="31" spans="1:22" x14ac:dyDescent="0.25">
      <c r="A31" s="22" t="s">
        <v>29</v>
      </c>
      <c r="B31" s="26" t="s">
        <v>21</v>
      </c>
      <c r="C31" s="30"/>
      <c r="D31" s="30"/>
      <c r="E31" s="30"/>
      <c r="F31" s="30"/>
      <c r="G31" s="30"/>
      <c r="H31" s="30"/>
      <c r="I31" s="30"/>
      <c r="J31" s="30"/>
      <c r="K31" s="30"/>
      <c r="L31" s="30"/>
      <c r="M31" s="30"/>
      <c r="N31" s="30"/>
      <c r="O31" s="30"/>
      <c r="P31" s="30"/>
      <c r="Q31" s="30"/>
      <c r="R31" s="30"/>
      <c r="S31" s="30"/>
      <c r="T31" s="30"/>
      <c r="U31" s="30"/>
      <c r="V31" s="30"/>
    </row>
    <row r="32" spans="1:22" x14ac:dyDescent="0.25">
      <c r="A32" s="22" t="s">
        <v>30</v>
      </c>
      <c r="B32" s="26" t="s">
        <v>21</v>
      </c>
      <c r="C32" s="30"/>
      <c r="D32" s="30"/>
      <c r="E32" s="30"/>
      <c r="F32" s="30"/>
      <c r="G32" s="30"/>
      <c r="H32" s="30"/>
      <c r="I32" s="30"/>
      <c r="J32" s="30"/>
      <c r="K32" s="30"/>
      <c r="L32" s="30"/>
      <c r="M32" s="30"/>
      <c r="N32" s="30"/>
      <c r="O32" s="30"/>
      <c r="P32" s="30"/>
      <c r="Q32" s="30"/>
      <c r="R32" s="30"/>
      <c r="S32" s="30"/>
      <c r="T32" s="30"/>
      <c r="U32" s="30"/>
      <c r="V32" s="30"/>
    </row>
    <row r="33" spans="1:22" x14ac:dyDescent="0.25">
      <c r="C33" s="16"/>
      <c r="D33" s="16"/>
      <c r="E33" s="16"/>
      <c r="F33" s="16"/>
      <c r="G33" s="16"/>
      <c r="H33" s="16"/>
      <c r="I33" s="16"/>
      <c r="J33" s="16"/>
      <c r="K33" s="16"/>
      <c r="L33" s="16"/>
      <c r="M33" s="16"/>
      <c r="N33" s="16"/>
      <c r="O33" s="16"/>
      <c r="P33" s="16"/>
      <c r="Q33" s="16"/>
      <c r="R33" s="16"/>
      <c r="S33" s="16"/>
      <c r="T33" s="16"/>
      <c r="U33" s="16"/>
      <c r="V33" s="16"/>
    </row>
    <row r="34" spans="1:22" ht="15.75" x14ac:dyDescent="0.25">
      <c r="A34" s="11">
        <v>2</v>
      </c>
      <c r="B34" s="25" t="s">
        <v>102</v>
      </c>
      <c r="C34" s="11"/>
      <c r="D34" s="11"/>
      <c r="E34" s="11"/>
      <c r="F34" s="11"/>
      <c r="G34" s="11"/>
      <c r="H34" s="11"/>
      <c r="I34" s="11"/>
      <c r="J34" s="11"/>
      <c r="K34" s="11"/>
      <c r="L34" s="11"/>
      <c r="M34" s="11"/>
      <c r="N34" s="11"/>
      <c r="O34" s="11"/>
      <c r="P34" s="11"/>
      <c r="Q34" s="11"/>
      <c r="R34" s="11"/>
      <c r="S34" s="11"/>
      <c r="T34" s="11"/>
      <c r="U34" s="11"/>
      <c r="V34" s="11"/>
    </row>
    <row r="35" spans="1:22" x14ac:dyDescent="0.25">
      <c r="A35" s="24" t="s">
        <v>4</v>
      </c>
      <c r="B35" s="10" t="s">
        <v>45</v>
      </c>
      <c r="C35" s="16"/>
      <c r="D35" s="16"/>
      <c r="E35" s="16"/>
      <c r="F35" s="16"/>
      <c r="G35" s="16"/>
      <c r="H35" s="16"/>
      <c r="I35" s="16"/>
      <c r="J35" s="16"/>
      <c r="K35" s="16"/>
      <c r="L35" s="16"/>
      <c r="M35" s="16"/>
      <c r="N35" s="16"/>
      <c r="O35" s="16"/>
      <c r="P35" s="16"/>
      <c r="Q35" s="16"/>
      <c r="R35" s="16"/>
      <c r="S35" s="16"/>
      <c r="T35" s="16"/>
      <c r="U35" s="16"/>
      <c r="V35" s="16"/>
    </row>
    <row r="36" spans="1:22" x14ac:dyDescent="0.25">
      <c r="A36" s="22" t="s">
        <v>16</v>
      </c>
      <c r="B36" s="26" t="s">
        <v>24</v>
      </c>
      <c r="C36" s="30"/>
      <c r="D36" s="30"/>
      <c r="E36" s="30"/>
      <c r="F36" s="30"/>
      <c r="G36" s="30">
        <v>0.25</v>
      </c>
      <c r="H36" s="30">
        <v>0.25</v>
      </c>
      <c r="I36" s="30">
        <v>0.25</v>
      </c>
      <c r="J36" s="30">
        <v>0.15</v>
      </c>
      <c r="K36" s="30"/>
      <c r="L36" s="30"/>
      <c r="M36" s="30"/>
      <c r="N36" s="30"/>
      <c r="O36" s="30"/>
      <c r="P36" s="30"/>
      <c r="Q36" s="30"/>
      <c r="R36" s="30"/>
      <c r="S36" s="30"/>
      <c r="T36" s="30"/>
      <c r="U36" s="30"/>
      <c r="V36" s="30"/>
    </row>
    <row r="37" spans="1:22" x14ac:dyDescent="0.25">
      <c r="A37" s="22" t="s">
        <v>17</v>
      </c>
      <c r="B37" s="26" t="s">
        <v>25</v>
      </c>
      <c r="C37" s="30"/>
      <c r="D37" s="30"/>
      <c r="E37" s="30"/>
      <c r="F37" s="30"/>
      <c r="G37" s="30">
        <v>0.2</v>
      </c>
      <c r="H37" s="30">
        <v>0.2</v>
      </c>
      <c r="I37" s="30">
        <v>0.2</v>
      </c>
      <c r="J37" s="30">
        <v>0.2</v>
      </c>
      <c r="K37" s="30">
        <v>0.1</v>
      </c>
      <c r="L37" s="30"/>
      <c r="M37" s="30"/>
      <c r="N37" s="30"/>
      <c r="O37" s="30"/>
      <c r="P37" s="30"/>
      <c r="Q37" s="30"/>
      <c r="R37" s="30"/>
      <c r="S37" s="30"/>
      <c r="T37" s="30"/>
      <c r="U37" s="30"/>
      <c r="V37" s="30"/>
    </row>
    <row r="38" spans="1:22" x14ac:dyDescent="0.25">
      <c r="A38" s="22" t="s">
        <v>18</v>
      </c>
      <c r="B38" s="26" t="s">
        <v>26</v>
      </c>
      <c r="C38" s="30"/>
      <c r="D38" s="30"/>
      <c r="E38" s="30"/>
      <c r="F38" s="30"/>
      <c r="G38" s="30">
        <v>0.2</v>
      </c>
      <c r="H38" s="30">
        <v>0.2</v>
      </c>
      <c r="I38" s="30">
        <v>0.2</v>
      </c>
      <c r="J38" s="30">
        <v>0.2</v>
      </c>
      <c r="K38" s="30">
        <v>0.1</v>
      </c>
      <c r="L38" s="30"/>
      <c r="M38" s="30"/>
      <c r="N38" s="30"/>
      <c r="O38" s="30"/>
      <c r="P38" s="30"/>
      <c r="Q38" s="30"/>
      <c r="R38" s="30"/>
      <c r="S38" s="30"/>
      <c r="T38" s="30"/>
      <c r="U38" s="30"/>
      <c r="V38" s="30"/>
    </row>
    <row r="39" spans="1:22" x14ac:dyDescent="0.25">
      <c r="A39" s="22" t="s">
        <v>19</v>
      </c>
      <c r="B39" s="26" t="s">
        <v>27</v>
      </c>
      <c r="C39" s="30"/>
      <c r="D39" s="30"/>
      <c r="E39" s="30"/>
      <c r="F39" s="30"/>
      <c r="G39" s="30"/>
      <c r="H39" s="30">
        <v>0.4</v>
      </c>
      <c r="I39" s="30">
        <v>0.4</v>
      </c>
      <c r="J39" s="30">
        <v>0.2</v>
      </c>
      <c r="K39" s="30"/>
      <c r="L39" s="30"/>
      <c r="M39" s="30"/>
      <c r="N39" s="30"/>
      <c r="O39" s="30"/>
      <c r="P39" s="30"/>
      <c r="Q39" s="30"/>
      <c r="R39" s="30"/>
      <c r="S39" s="30"/>
      <c r="T39" s="30"/>
      <c r="U39" s="30"/>
      <c r="V39" s="30"/>
    </row>
    <row r="40" spans="1:22" x14ac:dyDescent="0.25">
      <c r="A40" s="22" t="s">
        <v>20</v>
      </c>
      <c r="B40" s="26" t="s">
        <v>21</v>
      </c>
      <c r="C40" s="30"/>
      <c r="D40" s="30"/>
      <c r="E40" s="30"/>
      <c r="F40" s="30"/>
      <c r="G40" s="30"/>
      <c r="H40" s="30"/>
      <c r="I40" s="30"/>
      <c r="J40" s="30"/>
      <c r="K40" s="30"/>
      <c r="L40" s="30"/>
      <c r="M40" s="30"/>
      <c r="N40" s="30"/>
      <c r="O40" s="30"/>
      <c r="P40" s="30"/>
      <c r="Q40" s="30"/>
      <c r="R40" s="30"/>
      <c r="S40" s="30"/>
      <c r="T40" s="30"/>
      <c r="U40" s="30"/>
      <c r="V40" s="30"/>
    </row>
    <row r="41" spans="1:22" x14ac:dyDescent="0.25">
      <c r="A41" s="22" t="s">
        <v>28</v>
      </c>
      <c r="B41" s="26" t="s">
        <v>21</v>
      </c>
      <c r="C41" s="30"/>
      <c r="D41" s="30"/>
      <c r="E41" s="30"/>
      <c r="F41" s="30"/>
      <c r="G41" s="30"/>
      <c r="H41" s="30"/>
      <c r="I41" s="30"/>
      <c r="J41" s="30"/>
      <c r="K41" s="30"/>
      <c r="L41" s="30"/>
      <c r="M41" s="30"/>
      <c r="N41" s="30"/>
      <c r="O41" s="30"/>
      <c r="P41" s="30"/>
      <c r="Q41" s="30"/>
      <c r="R41" s="30"/>
      <c r="S41" s="30"/>
      <c r="T41" s="30"/>
      <c r="U41" s="30"/>
      <c r="V41" s="30"/>
    </row>
    <row r="42" spans="1:22" x14ac:dyDescent="0.25">
      <c r="A42" s="22" t="s">
        <v>29</v>
      </c>
      <c r="B42" s="26" t="s">
        <v>21</v>
      </c>
      <c r="C42" s="30"/>
      <c r="D42" s="30"/>
      <c r="E42" s="30"/>
      <c r="F42" s="30"/>
      <c r="G42" s="30"/>
      <c r="H42" s="30"/>
      <c r="I42" s="30"/>
      <c r="J42" s="30"/>
      <c r="K42" s="30"/>
      <c r="L42" s="30"/>
      <c r="M42" s="30"/>
      <c r="N42" s="30"/>
      <c r="O42" s="30"/>
      <c r="P42" s="30"/>
      <c r="Q42" s="30"/>
      <c r="R42" s="30"/>
      <c r="S42" s="30"/>
      <c r="T42" s="30"/>
      <c r="U42" s="30"/>
      <c r="V42" s="30"/>
    </row>
    <row r="43" spans="1:22" x14ac:dyDescent="0.25">
      <c r="A43" s="22" t="s">
        <v>30</v>
      </c>
      <c r="B43" s="26" t="s">
        <v>21</v>
      </c>
      <c r="C43" s="30"/>
      <c r="D43" s="30"/>
      <c r="E43" s="30"/>
      <c r="F43" s="30"/>
      <c r="G43" s="30"/>
      <c r="H43" s="30"/>
      <c r="I43" s="30"/>
      <c r="J43" s="30"/>
      <c r="K43" s="30"/>
      <c r="L43" s="30"/>
      <c r="M43" s="30"/>
      <c r="N43" s="30"/>
      <c r="O43" s="30"/>
      <c r="P43" s="30"/>
      <c r="Q43" s="30"/>
      <c r="R43" s="30"/>
      <c r="S43" s="30"/>
      <c r="T43" s="30"/>
      <c r="U43" s="30"/>
      <c r="V43" s="30"/>
    </row>
    <row r="44" spans="1:22" x14ac:dyDescent="0.25">
      <c r="A44" s="24" t="s">
        <v>7</v>
      </c>
      <c r="B44" s="10" t="s">
        <v>46</v>
      </c>
      <c r="C44" s="16"/>
      <c r="D44" s="16"/>
      <c r="E44" s="16"/>
      <c r="F44" s="16"/>
      <c r="G44" s="16"/>
      <c r="H44" s="16"/>
      <c r="I44" s="16"/>
      <c r="J44" s="16"/>
      <c r="K44" s="16"/>
      <c r="L44" s="16"/>
      <c r="M44" s="16"/>
      <c r="N44" s="16"/>
      <c r="O44" s="16"/>
      <c r="P44" s="16"/>
      <c r="Q44" s="16"/>
      <c r="R44" s="16"/>
      <c r="S44" s="16"/>
      <c r="T44" s="16"/>
      <c r="U44" s="16"/>
      <c r="V44" s="16"/>
    </row>
    <row r="45" spans="1:22" x14ac:dyDescent="0.25">
      <c r="A45" s="22" t="s">
        <v>16</v>
      </c>
      <c r="B45" s="26" t="s">
        <v>57</v>
      </c>
      <c r="C45" s="30"/>
      <c r="D45" s="30"/>
      <c r="E45" s="30"/>
      <c r="F45" s="30"/>
      <c r="G45" s="30"/>
      <c r="H45" s="30"/>
      <c r="I45" s="30">
        <v>0.4</v>
      </c>
      <c r="J45" s="30">
        <v>0.25</v>
      </c>
      <c r="K45" s="30">
        <v>0.15</v>
      </c>
      <c r="L45" s="30"/>
      <c r="M45" s="30"/>
      <c r="N45" s="30"/>
      <c r="O45" s="30"/>
      <c r="P45" s="30"/>
      <c r="Q45" s="30"/>
      <c r="R45" s="30"/>
      <c r="S45" s="30"/>
      <c r="T45" s="30"/>
      <c r="U45" s="30"/>
      <c r="V45" s="30"/>
    </row>
    <row r="46" spans="1:22" x14ac:dyDescent="0.25">
      <c r="A46" s="22" t="s">
        <v>17</v>
      </c>
      <c r="B46" s="26" t="s">
        <v>25</v>
      </c>
      <c r="C46" s="30"/>
      <c r="D46" s="30"/>
      <c r="E46" s="30"/>
      <c r="F46" s="30"/>
      <c r="G46" s="30"/>
      <c r="H46" s="30"/>
      <c r="I46" s="30">
        <v>0.2</v>
      </c>
      <c r="J46" s="30">
        <v>0.3</v>
      </c>
      <c r="K46" s="30">
        <v>0.2</v>
      </c>
      <c r="L46" s="30">
        <v>0.1</v>
      </c>
      <c r="M46" s="30"/>
      <c r="N46" s="30"/>
      <c r="O46" s="30"/>
      <c r="P46" s="30"/>
      <c r="Q46" s="30"/>
      <c r="R46" s="30"/>
      <c r="S46" s="30"/>
      <c r="T46" s="30"/>
      <c r="U46" s="30"/>
      <c r="V46" s="30"/>
    </row>
    <row r="47" spans="1:22" x14ac:dyDescent="0.25">
      <c r="A47" s="22" t="s">
        <v>18</v>
      </c>
      <c r="B47" s="26" t="s">
        <v>26</v>
      </c>
      <c r="C47" s="30"/>
      <c r="D47" s="30"/>
      <c r="E47" s="30"/>
      <c r="F47" s="30"/>
      <c r="G47" s="30"/>
      <c r="H47" s="30"/>
      <c r="I47" s="30">
        <v>0.2</v>
      </c>
      <c r="J47" s="30">
        <v>0.3</v>
      </c>
      <c r="K47" s="30">
        <v>0.2</v>
      </c>
      <c r="L47" s="30">
        <v>0.1</v>
      </c>
      <c r="M47" s="30"/>
      <c r="N47" s="30"/>
      <c r="O47" s="30"/>
      <c r="P47" s="30"/>
      <c r="Q47" s="30"/>
      <c r="R47" s="30"/>
      <c r="S47" s="30"/>
      <c r="T47" s="30"/>
      <c r="U47" s="30"/>
      <c r="V47" s="30"/>
    </row>
    <row r="48" spans="1:22" x14ac:dyDescent="0.25">
      <c r="A48" s="22" t="s">
        <v>19</v>
      </c>
      <c r="B48" s="26" t="s">
        <v>27</v>
      </c>
      <c r="C48" s="30"/>
      <c r="D48" s="30"/>
      <c r="E48" s="30"/>
      <c r="F48" s="30"/>
      <c r="G48" s="30"/>
      <c r="H48" s="30"/>
      <c r="I48" s="30"/>
      <c r="J48" s="30">
        <v>0.2</v>
      </c>
      <c r="K48" s="30">
        <v>0.35</v>
      </c>
      <c r="L48" s="30">
        <v>0.25</v>
      </c>
      <c r="M48" s="30"/>
      <c r="N48" s="30"/>
      <c r="O48" s="30"/>
      <c r="P48" s="30"/>
      <c r="Q48" s="30"/>
      <c r="R48" s="30"/>
      <c r="S48" s="30"/>
      <c r="T48" s="30"/>
      <c r="U48" s="30"/>
      <c r="V48" s="30"/>
    </row>
    <row r="49" spans="1:22" x14ac:dyDescent="0.25">
      <c r="A49" s="22" t="s">
        <v>20</v>
      </c>
      <c r="B49" s="26" t="s">
        <v>43</v>
      </c>
      <c r="C49" s="30"/>
      <c r="D49" s="30"/>
      <c r="E49" s="30"/>
      <c r="F49" s="30"/>
      <c r="G49" s="30"/>
      <c r="H49" s="30"/>
      <c r="I49" s="30"/>
      <c r="J49" s="30"/>
      <c r="K49" s="30"/>
      <c r="L49" s="30"/>
      <c r="M49" s="30"/>
      <c r="N49" s="30"/>
      <c r="O49" s="30"/>
      <c r="P49" s="30"/>
      <c r="Q49" s="30"/>
      <c r="R49" s="30"/>
      <c r="S49" s="30"/>
      <c r="T49" s="30"/>
      <c r="U49" s="30"/>
      <c r="V49" s="30"/>
    </row>
    <row r="50" spans="1:22" x14ac:dyDescent="0.25">
      <c r="A50" s="22" t="s">
        <v>28</v>
      </c>
      <c r="B50" s="26" t="s">
        <v>43</v>
      </c>
      <c r="C50" s="30"/>
      <c r="D50" s="30"/>
      <c r="E50" s="30"/>
      <c r="F50" s="30"/>
      <c r="G50" s="30"/>
      <c r="H50" s="30"/>
      <c r="I50" s="30"/>
      <c r="J50" s="30"/>
      <c r="K50" s="30"/>
      <c r="L50" s="30"/>
      <c r="M50" s="30"/>
      <c r="N50" s="30"/>
      <c r="O50" s="30"/>
      <c r="P50" s="30"/>
      <c r="Q50" s="30"/>
      <c r="R50" s="30"/>
      <c r="S50" s="30"/>
      <c r="T50" s="30"/>
      <c r="U50" s="30"/>
      <c r="V50" s="30"/>
    </row>
    <row r="51" spans="1:22" x14ac:dyDescent="0.25">
      <c r="A51" s="22" t="s">
        <v>29</v>
      </c>
      <c r="B51" s="26" t="s">
        <v>43</v>
      </c>
      <c r="C51" s="30"/>
      <c r="D51" s="30"/>
      <c r="E51" s="30"/>
      <c r="F51" s="30"/>
      <c r="G51" s="30"/>
      <c r="H51" s="30"/>
      <c r="I51" s="30"/>
      <c r="J51" s="30"/>
      <c r="K51" s="30"/>
      <c r="L51" s="30"/>
      <c r="M51" s="30"/>
      <c r="N51" s="30"/>
      <c r="O51" s="30"/>
      <c r="P51" s="30"/>
      <c r="Q51" s="30"/>
      <c r="R51" s="30"/>
      <c r="S51" s="30"/>
      <c r="T51" s="30"/>
      <c r="U51" s="30"/>
      <c r="V51" s="30"/>
    </row>
    <row r="52" spans="1:22" x14ac:dyDescent="0.25">
      <c r="A52" s="22" t="s">
        <v>30</v>
      </c>
      <c r="B52" s="26" t="s">
        <v>43</v>
      </c>
      <c r="C52" s="30"/>
      <c r="D52" s="30"/>
      <c r="E52" s="30"/>
      <c r="F52" s="30"/>
      <c r="G52" s="30"/>
      <c r="H52" s="30"/>
      <c r="I52" s="30"/>
      <c r="J52" s="30"/>
      <c r="K52" s="30"/>
      <c r="L52" s="30"/>
      <c r="M52" s="30"/>
      <c r="N52" s="30"/>
      <c r="O52" s="30"/>
      <c r="P52" s="30"/>
      <c r="Q52" s="30"/>
      <c r="R52" s="30"/>
      <c r="S52" s="30"/>
      <c r="T52" s="30"/>
      <c r="U52" s="30"/>
      <c r="V52" s="30"/>
    </row>
    <row r="53" spans="1:22" x14ac:dyDescent="0.25">
      <c r="A53" s="22" t="s">
        <v>42</v>
      </c>
      <c r="B53" s="26" t="s">
        <v>43</v>
      </c>
      <c r="C53" s="30"/>
      <c r="D53" s="30"/>
      <c r="E53" s="30"/>
      <c r="F53" s="30"/>
      <c r="G53" s="30"/>
      <c r="H53" s="30"/>
      <c r="I53" s="30"/>
      <c r="J53" s="30"/>
      <c r="K53" s="30"/>
      <c r="L53" s="30"/>
      <c r="M53" s="30"/>
      <c r="N53" s="30"/>
      <c r="O53" s="30"/>
      <c r="P53" s="30"/>
      <c r="Q53" s="30"/>
      <c r="R53" s="30"/>
      <c r="S53" s="30"/>
      <c r="T53" s="30"/>
      <c r="U53" s="30"/>
      <c r="V53" s="30"/>
    </row>
    <row r="54" spans="1:22" x14ac:dyDescent="0.25">
      <c r="C54" s="16"/>
      <c r="D54" s="16"/>
      <c r="E54" s="16"/>
      <c r="F54" s="16"/>
      <c r="G54" s="16"/>
      <c r="H54" s="16"/>
      <c r="I54" s="16"/>
      <c r="J54" s="16"/>
      <c r="K54" s="16"/>
      <c r="L54" s="16"/>
      <c r="M54" s="16"/>
      <c r="N54" s="16"/>
      <c r="O54" s="16"/>
      <c r="P54" s="16"/>
      <c r="Q54" s="16"/>
      <c r="R54" s="16"/>
      <c r="S54" s="16"/>
      <c r="T54" s="16"/>
      <c r="U54" s="16"/>
      <c r="V54" s="16"/>
    </row>
    <row r="55" spans="1:22" ht="15.75" x14ac:dyDescent="0.25">
      <c r="A55" s="11">
        <v>3</v>
      </c>
      <c r="B55" s="25" t="s">
        <v>69</v>
      </c>
      <c r="C55" s="11"/>
      <c r="D55" s="11"/>
      <c r="E55" s="11"/>
      <c r="F55" s="11"/>
      <c r="G55" s="11"/>
      <c r="H55" s="11"/>
      <c r="I55" s="11"/>
      <c r="J55" s="11"/>
      <c r="K55" s="11"/>
      <c r="L55" s="11"/>
      <c r="M55" s="11"/>
      <c r="N55" s="11"/>
      <c r="O55" s="11"/>
      <c r="P55" s="11"/>
      <c r="Q55" s="11"/>
      <c r="R55" s="11"/>
      <c r="S55" s="11"/>
      <c r="T55" s="11"/>
      <c r="U55" s="11"/>
      <c r="V55" s="11"/>
    </row>
    <row r="56" spans="1:22" x14ac:dyDescent="0.25">
      <c r="A56" s="24" t="s">
        <v>4</v>
      </c>
      <c r="B56" s="10" t="s">
        <v>66</v>
      </c>
      <c r="C56" s="30"/>
      <c r="D56" s="30"/>
      <c r="E56" s="30"/>
      <c r="F56" s="30"/>
      <c r="G56" s="30"/>
      <c r="H56" s="30">
        <v>0.3</v>
      </c>
      <c r="I56" s="30">
        <v>0.2</v>
      </c>
      <c r="J56" s="30">
        <v>0.2</v>
      </c>
      <c r="K56" s="30">
        <v>0.2</v>
      </c>
      <c r="L56" s="30"/>
      <c r="M56" s="30"/>
      <c r="N56" s="30"/>
      <c r="O56" s="30"/>
      <c r="P56" s="30"/>
      <c r="Q56" s="30"/>
      <c r="R56" s="30"/>
      <c r="S56" s="30"/>
      <c r="T56" s="30"/>
      <c r="U56" s="30"/>
      <c r="V56" s="30"/>
    </row>
    <row r="57" spans="1:22" x14ac:dyDescent="0.25">
      <c r="A57" s="24" t="s">
        <v>7</v>
      </c>
      <c r="B57" s="10" t="s">
        <v>67</v>
      </c>
      <c r="C57" s="30"/>
      <c r="D57" s="30"/>
      <c r="E57" s="30"/>
      <c r="F57" s="30"/>
      <c r="G57" s="30"/>
      <c r="H57" s="30">
        <v>0.3</v>
      </c>
      <c r="I57" s="30">
        <v>0.2</v>
      </c>
      <c r="J57" s="30">
        <v>0.2</v>
      </c>
      <c r="K57" s="30">
        <v>0.2</v>
      </c>
      <c r="L57" s="30"/>
      <c r="M57" s="30"/>
      <c r="N57" s="30"/>
      <c r="O57" s="30"/>
      <c r="P57" s="30"/>
      <c r="Q57" s="30"/>
      <c r="R57" s="30"/>
      <c r="S57" s="30"/>
      <c r="T57" s="30"/>
      <c r="U57" s="30"/>
      <c r="V57" s="30"/>
    </row>
  </sheetData>
  <mergeCells count="1">
    <mergeCell ref="A3:V8"/>
  </mergeCells>
  <pageMargins left="0.7" right="0.7" top="0.75" bottom="0.75" header="0.3" footer="0.3"/>
  <pageSetup paperSize="9" scale="74" fitToHeight="0"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1"/>
  <sheetViews>
    <sheetView zoomScaleNormal="100" workbookViewId="0">
      <pane ySplit="3" topLeftCell="A4" activePane="bottomLeft" state="frozen"/>
      <selection pane="bottomLeft" activeCell="C41" sqref="C41:V41"/>
    </sheetView>
  </sheetViews>
  <sheetFormatPr defaultRowHeight="15" x14ac:dyDescent="0.25"/>
  <cols>
    <col min="1" max="1" width="6.7109375" bestFit="1" customWidth="1"/>
    <col min="2" max="2" width="36.28515625" customWidth="1"/>
    <col min="3" max="3" width="8.5703125" bestFit="1" customWidth="1"/>
    <col min="4" max="21" width="6.7109375" customWidth="1"/>
    <col min="22" max="22" width="6.5703125" bestFit="1" customWidth="1"/>
  </cols>
  <sheetData>
    <row r="1" spans="1:22" ht="15.75" x14ac:dyDescent="0.25">
      <c r="A1" s="13" t="s">
        <v>121</v>
      </c>
      <c r="B1" s="13"/>
      <c r="C1" s="13"/>
      <c r="D1" s="13"/>
      <c r="E1" s="13"/>
      <c r="F1" s="13"/>
      <c r="G1" s="13"/>
      <c r="H1" s="13"/>
      <c r="I1" s="13"/>
      <c r="J1" s="13"/>
      <c r="K1" s="13"/>
      <c r="L1" s="13"/>
      <c r="M1" s="13"/>
      <c r="N1" s="13"/>
      <c r="O1" s="13"/>
      <c r="P1" s="13"/>
      <c r="Q1" s="13"/>
      <c r="R1" s="13"/>
      <c r="S1" s="13"/>
      <c r="T1" s="13"/>
      <c r="U1" s="13"/>
      <c r="V1" s="13"/>
    </row>
    <row r="2" spans="1:22" ht="15.75" x14ac:dyDescent="0.25">
      <c r="A2" s="4"/>
      <c r="B2" s="4"/>
      <c r="C2" s="4"/>
      <c r="D2" s="4"/>
      <c r="E2" s="4"/>
      <c r="F2" s="4"/>
      <c r="G2" s="4"/>
      <c r="H2" s="4"/>
      <c r="I2" s="4"/>
      <c r="J2" s="4"/>
      <c r="K2" s="4"/>
      <c r="L2" s="4"/>
      <c r="M2" s="4"/>
      <c r="N2" s="4"/>
      <c r="O2" s="4"/>
      <c r="P2" s="4"/>
      <c r="Q2" s="4"/>
      <c r="R2" s="4"/>
      <c r="S2" s="4"/>
      <c r="T2" s="4"/>
      <c r="U2" s="4"/>
      <c r="V2" s="4"/>
    </row>
    <row r="3" spans="1:22" x14ac:dyDescent="0.25">
      <c r="A3" s="15" t="s">
        <v>56</v>
      </c>
      <c r="B3" s="15" t="s">
        <v>1</v>
      </c>
      <c r="C3" s="31">
        <v>1</v>
      </c>
      <c r="D3" s="31">
        <f t="shared" ref="D3:L3" si="0">C3+1</f>
        <v>2</v>
      </c>
      <c r="E3" s="31">
        <f t="shared" si="0"/>
        <v>3</v>
      </c>
      <c r="F3" s="31">
        <f t="shared" si="0"/>
        <v>4</v>
      </c>
      <c r="G3" s="31">
        <f t="shared" si="0"/>
        <v>5</v>
      </c>
      <c r="H3" s="31">
        <f t="shared" si="0"/>
        <v>6</v>
      </c>
      <c r="I3" s="31">
        <f t="shared" si="0"/>
        <v>7</v>
      </c>
      <c r="J3" s="31">
        <f t="shared" si="0"/>
        <v>8</v>
      </c>
      <c r="K3" s="31">
        <f t="shared" si="0"/>
        <v>9</v>
      </c>
      <c r="L3" s="31">
        <f t="shared" si="0"/>
        <v>10</v>
      </c>
      <c r="M3" s="31">
        <f t="shared" ref="M3:V3" si="1">L3+1</f>
        <v>11</v>
      </c>
      <c r="N3" s="31">
        <f t="shared" si="1"/>
        <v>12</v>
      </c>
      <c r="O3" s="31">
        <f t="shared" si="1"/>
        <v>13</v>
      </c>
      <c r="P3" s="31">
        <f t="shared" si="1"/>
        <v>14</v>
      </c>
      <c r="Q3" s="31">
        <f t="shared" si="1"/>
        <v>15</v>
      </c>
      <c r="R3" s="31">
        <f t="shared" si="1"/>
        <v>16</v>
      </c>
      <c r="S3" s="31">
        <f t="shared" si="1"/>
        <v>17</v>
      </c>
      <c r="T3" s="31">
        <f t="shared" si="1"/>
        <v>18</v>
      </c>
      <c r="U3" s="31">
        <f t="shared" si="1"/>
        <v>19</v>
      </c>
      <c r="V3" s="31">
        <f t="shared" si="1"/>
        <v>20</v>
      </c>
    </row>
    <row r="4" spans="1:22" ht="15.75" x14ac:dyDescent="0.25">
      <c r="A4" s="11">
        <v>1</v>
      </c>
      <c r="B4" s="25" t="s">
        <v>38</v>
      </c>
      <c r="C4" s="11"/>
      <c r="D4" s="11"/>
      <c r="E4" s="11"/>
      <c r="F4" s="11"/>
      <c r="G4" s="11"/>
      <c r="H4" s="11"/>
      <c r="I4" s="11"/>
      <c r="J4" s="11"/>
      <c r="K4" s="11"/>
      <c r="L4" s="11"/>
      <c r="M4" s="11"/>
      <c r="N4" s="11"/>
      <c r="O4" s="11"/>
      <c r="P4" s="11"/>
      <c r="Q4" s="11"/>
      <c r="R4" s="11"/>
      <c r="S4" s="11"/>
      <c r="T4" s="11"/>
      <c r="U4" s="11"/>
      <c r="V4" s="11"/>
    </row>
    <row r="5" spans="1:22" x14ac:dyDescent="0.25">
      <c r="A5" s="1"/>
      <c r="B5" s="10" t="s">
        <v>200</v>
      </c>
      <c r="C5" s="37">
        <f>'Data Sheet'!$D$9*SUM('Area Statement'!$E$16:$E$20)*Timelines!C$12*(1+'Data Sheet'!$D$30)^(CapEx!C$3-1)/10^6*(1+'Risk Analysis'!$D$6)</f>
        <v>9.9</v>
      </c>
      <c r="D5" s="37">
        <f>'Data Sheet'!$D$9*SUM('Area Statement'!$E$16:$E$20)*Timelines!D$12*(1+'Data Sheet'!$D$30)^(CapEx!D$3-1)/10^6*(1+'Risk Analysis'!$D$6)</f>
        <v>0</v>
      </c>
      <c r="E5" s="37">
        <f>'Data Sheet'!$D$9*SUM('Area Statement'!$E$16:$E$20)*Timelines!E$12*(1+'Data Sheet'!$D$30)^(CapEx!E$3-1)/10^6*(1+'Risk Analysis'!$D$6)</f>
        <v>0</v>
      </c>
      <c r="F5" s="37">
        <f>'Data Sheet'!$D$9*SUM('Area Statement'!$E$16:$E$20)*Timelines!F$12*(1+'Data Sheet'!$D$30)^(CapEx!F$3-1)/10^6*(1+'Risk Analysis'!$D$6)</f>
        <v>0</v>
      </c>
      <c r="G5" s="37">
        <f>'Data Sheet'!$D$9*SUM('Area Statement'!$E$16:$E$20)*Timelines!G$12*(1+'Data Sheet'!$D$30)^(CapEx!G$3-1)/10^6*(1+'Risk Analysis'!$D$6)</f>
        <v>0</v>
      </c>
      <c r="H5" s="37">
        <f>'Data Sheet'!$D$9*SUM('Area Statement'!$E$16:$E$20)*Timelines!H$12*(1+'Data Sheet'!$D$30)^(CapEx!H$3-1)/10^6*(1+'Risk Analysis'!$D$6)</f>
        <v>0</v>
      </c>
      <c r="I5" s="37">
        <f>'Data Sheet'!$D$9*SUM('Area Statement'!$E$16:$E$20)*Timelines!I$12*(1+'Data Sheet'!$D$30)^(CapEx!I$3-1)/10^6*(1+'Risk Analysis'!$D$6)</f>
        <v>0</v>
      </c>
      <c r="J5" s="37">
        <f>'Data Sheet'!$D$9*SUM('Area Statement'!$E$16:$E$20)*Timelines!J$12*(1+'Data Sheet'!$D$30)^(CapEx!J$3-1)/10^6*(1+'Risk Analysis'!$D$6)</f>
        <v>0</v>
      </c>
      <c r="K5" s="37">
        <f>'Data Sheet'!$D$9*SUM('Area Statement'!$E$16:$E$20)*Timelines!K$12*(1+'Data Sheet'!$D$30)^(CapEx!K$3-1)/10^6*(1+'Risk Analysis'!$D$6)</f>
        <v>0</v>
      </c>
      <c r="L5" s="37">
        <f>'Data Sheet'!$D$9*SUM('Area Statement'!$E$16:$E$20)*Timelines!L$12*(1+'Data Sheet'!$D$30)^(CapEx!L$3-1)/10^6*(1+'Risk Analysis'!$D$6)</f>
        <v>0</v>
      </c>
      <c r="M5" s="37">
        <f>'Data Sheet'!$D$9*SUM('Area Statement'!$E$16:$E$20)*Timelines!M$12*(1+'Data Sheet'!$D$30)^(CapEx!M$3-1)/10^6*(1+'Risk Analysis'!$D$6)</f>
        <v>0</v>
      </c>
      <c r="N5" s="37">
        <f>'Data Sheet'!$D$9*SUM('Area Statement'!$E$16:$E$20)*Timelines!N$12*(1+'Data Sheet'!$D$30)^(CapEx!N$3-1)/10^6*(1+'Risk Analysis'!$D$6)</f>
        <v>0</v>
      </c>
      <c r="O5" s="37">
        <f>'Data Sheet'!$D$9*SUM('Area Statement'!$E$16:$E$20)*Timelines!O$12*(1+'Data Sheet'!$D$30)^(CapEx!O$3-1)/10^6*(1+'Risk Analysis'!$D$6)</f>
        <v>0</v>
      </c>
      <c r="P5" s="37">
        <f>'Data Sheet'!$D$9*SUM('Area Statement'!$E$16:$E$20)*Timelines!P$12*(1+'Data Sheet'!$D$30)^(CapEx!P$3-1)/10^6*(1+'Risk Analysis'!$D$6)</f>
        <v>0</v>
      </c>
      <c r="Q5" s="37">
        <f>'Data Sheet'!$D$9*SUM('Area Statement'!$E$16:$E$20)*Timelines!Q$12*(1+'Data Sheet'!$D$30)^(CapEx!Q$3-1)/10^6*(1+'Risk Analysis'!$D$6)</f>
        <v>0</v>
      </c>
      <c r="R5" s="37">
        <f>'Data Sheet'!$D$9*SUM('Area Statement'!$E$16:$E$20)*Timelines!R$12*(1+'Data Sheet'!$D$30)^(CapEx!R$3-1)/10^6*(1+'Risk Analysis'!$D$6)</f>
        <v>0</v>
      </c>
      <c r="S5" s="37">
        <f>'Data Sheet'!$D$9*SUM('Area Statement'!$E$16:$E$20)*Timelines!S$12*(1+'Data Sheet'!$D$30)^(CapEx!S$3-1)/10^6*(1+'Risk Analysis'!$D$6)</f>
        <v>0</v>
      </c>
      <c r="T5" s="37">
        <f>'Data Sheet'!$D$9*SUM('Area Statement'!$E$16:$E$20)*Timelines!T$12*(1+'Data Sheet'!$D$30)^(CapEx!T$3-1)/10^6*(1+'Risk Analysis'!$D$6)</f>
        <v>0</v>
      </c>
      <c r="U5" s="37">
        <f>'Data Sheet'!$D$9*SUM('Area Statement'!$E$16:$E$20)*Timelines!U$12*(1+'Data Sheet'!$D$30)^(CapEx!U$3-1)/10^6*(1+'Risk Analysis'!$D$6)</f>
        <v>0</v>
      </c>
      <c r="V5" s="37">
        <f>'Data Sheet'!$D$9*SUM('Area Statement'!$E$16:$E$20)*Timelines!V$12*(1+'Data Sheet'!$D$30)^(CapEx!V$3-1)/10^6*(1+'Risk Analysis'!$D$6)</f>
        <v>0</v>
      </c>
    </row>
    <row r="6" spans="1:22" x14ac:dyDescent="0.25">
      <c r="A6" s="1"/>
      <c r="B6" s="10" t="s">
        <v>201</v>
      </c>
      <c r="C6" s="37">
        <f>'Data Sheet'!$D$9*SUM('Area Statement'!$E$22:$E$26)*Timelines!C$13*(1+'Data Sheet'!$D$30)^(CapEx!C$3-1)/10^6*(1+'Risk Analysis'!$D$6)</f>
        <v>3.9600000000000004</v>
      </c>
      <c r="D6" s="37">
        <f>'Data Sheet'!$D$9*SUM('Area Statement'!$E$22:$E$26)*Timelines!D$13*(1+'Data Sheet'!$D$30)^(CapEx!D$3-1)/10^6*(1+'Risk Analysis'!$D$6)</f>
        <v>4.1184000000000003</v>
      </c>
      <c r="E6" s="37">
        <f>'Data Sheet'!$D$9*SUM('Area Statement'!$E$22:$E$26)*Timelines!E$13*(1+'Data Sheet'!$D$30)^(CapEx!E$3-1)/10^6*(1+'Risk Analysis'!$D$6)</f>
        <v>0</v>
      </c>
      <c r="F6" s="37">
        <f>'Data Sheet'!$D$9*SUM('Area Statement'!$E$22:$E$26)*Timelines!F$13*(1+'Data Sheet'!$D$30)^(CapEx!F$3-1)/10^6*(1+'Risk Analysis'!$D$6)</f>
        <v>0</v>
      </c>
      <c r="G6" s="37">
        <f>'Data Sheet'!$D$9*SUM('Area Statement'!$E$22:$E$26)*Timelines!G$13*(1+'Data Sheet'!$D$30)^(CapEx!G$3-1)/10^6*(1+'Risk Analysis'!$D$6)</f>
        <v>0</v>
      </c>
      <c r="H6" s="37">
        <f>'Data Sheet'!$D$9*SUM('Area Statement'!$E$22:$E$26)*Timelines!H$13*(1+'Data Sheet'!$D$30)^(CapEx!H$3-1)/10^6*(1+'Risk Analysis'!$D$6)</f>
        <v>0</v>
      </c>
      <c r="I6" s="37">
        <f>'Data Sheet'!$D$9*SUM('Area Statement'!$E$22:$E$26)*Timelines!I$13*(1+'Data Sheet'!$D$30)^(CapEx!I$3-1)/10^6*(1+'Risk Analysis'!$D$6)</f>
        <v>0</v>
      </c>
      <c r="J6" s="37">
        <f>'Data Sheet'!$D$9*SUM('Area Statement'!$E$22:$E$26)*Timelines!J$13*(1+'Data Sheet'!$D$30)^(CapEx!J$3-1)/10^6*(1+'Risk Analysis'!$D$6)</f>
        <v>0</v>
      </c>
      <c r="K6" s="37">
        <f>'Data Sheet'!$D$9*SUM('Area Statement'!$E$22:$E$26)*Timelines!K$13*(1+'Data Sheet'!$D$30)^(CapEx!K$3-1)/10^6*(1+'Risk Analysis'!$D$6)</f>
        <v>0</v>
      </c>
      <c r="L6" s="37">
        <f>'Data Sheet'!$D$9*SUM('Area Statement'!$E$22:$E$26)*Timelines!L$13*(1+'Data Sheet'!$D$30)^(CapEx!L$3-1)/10^6*(1+'Risk Analysis'!$D$6)</f>
        <v>0</v>
      </c>
      <c r="M6" s="37">
        <f>'Data Sheet'!$D$9*SUM('Area Statement'!$E$22:$E$26)*Timelines!M$13*(1+'Data Sheet'!$D$30)^(CapEx!M$3-1)/10^6*(1+'Risk Analysis'!$D$6)</f>
        <v>0</v>
      </c>
      <c r="N6" s="37">
        <f>'Data Sheet'!$D$9*SUM('Area Statement'!$E$22:$E$26)*Timelines!N$13*(1+'Data Sheet'!$D$30)^(CapEx!N$3-1)/10^6*(1+'Risk Analysis'!$D$6)</f>
        <v>0</v>
      </c>
      <c r="O6" s="37">
        <f>'Data Sheet'!$D$9*SUM('Area Statement'!$E$22:$E$26)*Timelines!O$13*(1+'Data Sheet'!$D$30)^(CapEx!O$3-1)/10^6*(1+'Risk Analysis'!$D$6)</f>
        <v>0</v>
      </c>
      <c r="P6" s="37">
        <f>'Data Sheet'!$D$9*SUM('Area Statement'!$E$22:$E$26)*Timelines!P$13*(1+'Data Sheet'!$D$30)^(CapEx!P$3-1)/10^6*(1+'Risk Analysis'!$D$6)</f>
        <v>0</v>
      </c>
      <c r="Q6" s="37">
        <f>'Data Sheet'!$D$9*SUM('Area Statement'!$E$22:$E$26)*Timelines!Q$13*(1+'Data Sheet'!$D$30)^(CapEx!Q$3-1)/10^6*(1+'Risk Analysis'!$D$6)</f>
        <v>0</v>
      </c>
      <c r="R6" s="37">
        <f>'Data Sheet'!$D$9*SUM('Area Statement'!$E$22:$E$26)*Timelines!R$13*(1+'Data Sheet'!$D$30)^(CapEx!R$3-1)/10^6*(1+'Risk Analysis'!$D$6)</f>
        <v>0</v>
      </c>
      <c r="S6" s="37">
        <f>'Data Sheet'!$D$9*SUM('Area Statement'!$E$22:$E$26)*Timelines!S$13*(1+'Data Sheet'!$D$30)^(CapEx!S$3-1)/10^6*(1+'Risk Analysis'!$D$6)</f>
        <v>0</v>
      </c>
      <c r="T6" s="37">
        <f>'Data Sheet'!$D$9*SUM('Area Statement'!$E$22:$E$26)*Timelines!T$13*(1+'Data Sheet'!$D$30)^(CapEx!T$3-1)/10^6*(1+'Risk Analysis'!$D$6)</f>
        <v>0</v>
      </c>
      <c r="U6" s="37">
        <f>'Data Sheet'!$D$9*SUM('Area Statement'!$E$22:$E$26)*Timelines!U$13*(1+'Data Sheet'!$D$30)^(CapEx!U$3-1)/10^6*(1+'Risk Analysis'!$D$6)</f>
        <v>0</v>
      </c>
      <c r="V6" s="37">
        <f>'Data Sheet'!$D$9*SUM('Area Statement'!$E$22:$E$26)*Timelines!V$13*(1+'Data Sheet'!$D$30)^(CapEx!V$3-1)/10^6*(1+'Risk Analysis'!$D$6)</f>
        <v>0</v>
      </c>
    </row>
    <row r="7" spans="1:22" x14ac:dyDescent="0.25">
      <c r="A7" s="1"/>
      <c r="B7" s="1"/>
      <c r="C7" s="43"/>
      <c r="D7" s="1"/>
      <c r="E7" s="1"/>
      <c r="F7" s="1"/>
      <c r="G7" s="1"/>
      <c r="H7" s="1"/>
      <c r="I7" s="1"/>
      <c r="J7" s="1"/>
      <c r="K7" s="1"/>
      <c r="L7" s="1"/>
      <c r="M7" s="1"/>
      <c r="N7" s="1"/>
      <c r="O7" s="1"/>
      <c r="P7" s="1"/>
      <c r="Q7" s="1"/>
      <c r="R7" s="1"/>
      <c r="S7" s="1"/>
      <c r="T7" s="1"/>
      <c r="U7" s="1"/>
      <c r="V7" s="1"/>
    </row>
    <row r="8" spans="1:22" ht="15.75" x14ac:dyDescent="0.25">
      <c r="A8" s="11">
        <v>2</v>
      </c>
      <c r="B8" s="25" t="s">
        <v>101</v>
      </c>
      <c r="C8" s="11"/>
      <c r="D8" s="11"/>
      <c r="E8" s="11"/>
      <c r="F8" s="11"/>
      <c r="G8" s="11"/>
      <c r="H8" s="11"/>
      <c r="I8" s="11"/>
      <c r="J8" s="11"/>
      <c r="K8" s="11"/>
      <c r="L8" s="11"/>
      <c r="M8" s="11"/>
      <c r="N8" s="11"/>
      <c r="O8" s="11"/>
      <c r="P8" s="11"/>
      <c r="Q8" s="11"/>
      <c r="R8" s="11"/>
      <c r="S8" s="11"/>
      <c r="T8" s="11"/>
      <c r="U8" s="11"/>
      <c r="V8" s="11"/>
    </row>
    <row r="9" spans="1:22" x14ac:dyDescent="0.25">
      <c r="A9" s="24" t="s">
        <v>4</v>
      </c>
      <c r="B9" s="10" t="s">
        <v>5</v>
      </c>
      <c r="C9" s="1"/>
      <c r="D9" s="1"/>
      <c r="E9" s="1"/>
      <c r="F9" s="1"/>
      <c r="G9" s="1"/>
      <c r="H9" s="1"/>
      <c r="I9" s="1"/>
      <c r="J9" s="1"/>
      <c r="K9" s="1"/>
      <c r="L9" s="1"/>
    </row>
    <row r="10" spans="1:22" x14ac:dyDescent="0.25">
      <c r="A10" s="22" t="s">
        <v>16</v>
      </c>
      <c r="B10" s="26" t="s">
        <v>14</v>
      </c>
      <c r="C10" s="37">
        <f>'Area Statement'!$E$16*'Data Sheet'!$D$11*Timelines!C17*(1+'Data Sheet'!$D$30)^(CapEx!C3-1)/10^6*(1+'Risk Analysis'!$D$12)</f>
        <v>0.26250000000000001</v>
      </c>
      <c r="D10" s="37">
        <f>'Area Statement'!$E$16*'Data Sheet'!$D$11*Timelines!D17*(1+'Data Sheet'!$D$30)^(CapEx!D3-1)/10^6*(1+'Risk Analysis'!$D$12)</f>
        <v>0.35099999999999998</v>
      </c>
      <c r="E10" s="37">
        <f>'Area Statement'!$E$16*'Data Sheet'!$D$11*Timelines!E17*(1+'Data Sheet'!$D$30)^(CapEx!E3-1)/10^6*(1+'Risk Analysis'!$D$12)</f>
        <v>0.16224000000000002</v>
      </c>
      <c r="F10" s="37">
        <f>'Area Statement'!$E$16*'Data Sheet'!$D$11*Timelines!F17*(1+'Data Sheet'!$D$30)^(CapEx!F3-1)/10^6*(1+'Risk Analysis'!$D$12)</f>
        <v>0</v>
      </c>
      <c r="G10" s="37">
        <f>'Area Statement'!$E$16*'Data Sheet'!$D$11*Timelines!G17*(1+'Data Sheet'!$D$30)^(CapEx!G3-1)/10^6*(1+'Risk Analysis'!$D$12)</f>
        <v>0</v>
      </c>
      <c r="H10" s="37">
        <f>'Area Statement'!$E$16*'Data Sheet'!$D$11*Timelines!H17*(1+'Data Sheet'!$D$30)^(CapEx!H3-1)/10^6*(1+'Risk Analysis'!$D$12)</f>
        <v>0</v>
      </c>
      <c r="I10" s="37">
        <f>'Area Statement'!$E$16*'Data Sheet'!$D$11*Timelines!I17*(1+'Data Sheet'!$D$30)^(CapEx!I3-1)/10^6*(1+'Risk Analysis'!$D$12)</f>
        <v>0</v>
      </c>
      <c r="J10" s="37">
        <f>'Area Statement'!$E$16*'Data Sheet'!$D$11*Timelines!J17*(1+'Data Sheet'!$D$30)^(CapEx!J3-1)/10^6*(1+'Risk Analysis'!$D$12)</f>
        <v>0</v>
      </c>
      <c r="K10" s="37">
        <f>'Area Statement'!$E$16*'Data Sheet'!$D$11*Timelines!K17*(1+'Data Sheet'!$D$30)^(CapEx!K3-1)/10^6*(1+'Risk Analysis'!$D$12)</f>
        <v>0</v>
      </c>
      <c r="L10" s="37">
        <f>'Area Statement'!$E$16*'Data Sheet'!$D$11*Timelines!L17*(1+'Data Sheet'!$D$30)^(CapEx!L3-1)/10^6*(1+'Risk Analysis'!$D$12)</f>
        <v>0</v>
      </c>
      <c r="M10" s="37">
        <f>'Area Statement'!$E$16*'Data Sheet'!$D$11*Timelines!M17*(1+'Data Sheet'!$D$30)^(CapEx!M3-1)/10^6*(1+'Risk Analysis'!$D$12)</f>
        <v>0</v>
      </c>
      <c r="N10" s="37">
        <f>'Area Statement'!$E$16*'Data Sheet'!$D$11*Timelines!N17*(1+'Data Sheet'!$D$30)^(CapEx!N3-1)/10^6*(1+'Risk Analysis'!$D$12)</f>
        <v>0</v>
      </c>
      <c r="O10" s="37">
        <f>'Area Statement'!$E$16*'Data Sheet'!$D$11*Timelines!O17*(1+'Data Sheet'!$D$30)^(CapEx!O3-1)/10^6*(1+'Risk Analysis'!$D$12)</f>
        <v>0</v>
      </c>
      <c r="P10" s="37">
        <f>'Area Statement'!$E$16*'Data Sheet'!$D$11*Timelines!P17*(1+'Data Sheet'!$D$30)^(CapEx!P3-1)/10^6*(1+'Risk Analysis'!$D$12)</f>
        <v>0</v>
      </c>
      <c r="Q10" s="37">
        <f>'Area Statement'!$E$16*'Data Sheet'!$D$11*Timelines!Q17*(1+'Data Sheet'!$D$30)^(CapEx!Q3-1)/10^6*(1+'Risk Analysis'!$D$12)</f>
        <v>0</v>
      </c>
      <c r="R10" s="37">
        <f>'Area Statement'!$E$16*'Data Sheet'!$D$11*Timelines!R17*(1+'Data Sheet'!$D$30)^(CapEx!R3-1)/10^6*(1+'Risk Analysis'!$D$12)</f>
        <v>0</v>
      </c>
      <c r="S10" s="37">
        <f>'Area Statement'!$E$16*'Data Sheet'!$D$11*Timelines!S17*(1+'Data Sheet'!$D$30)^(CapEx!S3-1)/10^6*(1+'Risk Analysis'!$D$12)</f>
        <v>0</v>
      </c>
      <c r="T10" s="37">
        <f>'Area Statement'!$E$16*'Data Sheet'!$D$11*Timelines!T17*(1+'Data Sheet'!$D$30)^(CapEx!T3-1)/10^6*(1+'Risk Analysis'!$D$12)</f>
        <v>0</v>
      </c>
      <c r="U10" s="37">
        <f>'Area Statement'!$E$16*'Data Sheet'!$D$11*Timelines!U17*(1+'Data Sheet'!$D$30)^(CapEx!U3-1)/10^6*(1+'Risk Analysis'!$D$12)</f>
        <v>0</v>
      </c>
      <c r="V10" s="37">
        <f>'Area Statement'!$E$16*'Data Sheet'!$D$11*Timelines!V17*(1+'Data Sheet'!$D$30)^(CapEx!V3-1)/10^6*(1+'Risk Analysis'!$D$12)</f>
        <v>0</v>
      </c>
    </row>
    <row r="11" spans="1:22" x14ac:dyDescent="0.25">
      <c r="A11" s="22" t="s">
        <v>17</v>
      </c>
      <c r="B11" s="26" t="s">
        <v>9</v>
      </c>
      <c r="C11" s="37">
        <f>'Area Statement'!$E$30*'Data Sheet'!$D$12*Timelines!C18*(1+'Data Sheet'!$D$30)^(CapEx!C3-1)/10^6*(1+'Risk Analysis'!$D$12)</f>
        <v>0</v>
      </c>
      <c r="D11" s="37">
        <f>'Area Statement'!$E$30*'Data Sheet'!$D$12*Timelines!D18*(1+'Data Sheet'!$D$30)^(CapEx!D3-1)/10^6*(1+'Risk Analysis'!$D$12)</f>
        <v>0.19500000000000001</v>
      </c>
      <c r="E11" s="37">
        <f>'Area Statement'!$E$30*'Data Sheet'!$D$12*Timelines!E18*(1+'Data Sheet'!$D$30)^(CapEx!E3-1)/10^6*(1+'Risk Analysis'!$D$12)</f>
        <v>0.28392000000000006</v>
      </c>
      <c r="F11" s="37">
        <f>'Area Statement'!$E$30*'Data Sheet'!$D$12*Timelines!F18*(1+'Data Sheet'!$D$30)^(CapEx!F3-1)/10^6*(1+'Risk Analysis'!$D$12)</f>
        <v>0.2530944</v>
      </c>
      <c r="G11" s="37">
        <f>'Area Statement'!$E$30*'Data Sheet'!$D$12*Timelines!G18*(1+'Data Sheet'!$D$30)^(CapEx!G3-1)/10^6*(1+'Risk Analysis'!$D$12)</f>
        <v>8.7739392000000027E-2</v>
      </c>
      <c r="H11" s="37">
        <f>'Area Statement'!$E$30*'Data Sheet'!$D$12*Timelines!H18*(1+'Data Sheet'!$D$30)^(CapEx!H3-1)/10^6*(1+'Risk Analysis'!$D$12)</f>
        <v>0</v>
      </c>
      <c r="I11" s="37">
        <f>'Area Statement'!$E$30*'Data Sheet'!$D$12*Timelines!I18*(1+'Data Sheet'!$D$30)^(CapEx!I3-1)/10^6*(1+'Risk Analysis'!$D$12)</f>
        <v>0</v>
      </c>
      <c r="J11" s="37">
        <f>'Area Statement'!$E$30*'Data Sheet'!$D$12*Timelines!J18*(1+'Data Sheet'!$D$30)^(CapEx!J3-1)/10^6*(1+'Risk Analysis'!$D$12)</f>
        <v>0</v>
      </c>
      <c r="K11" s="37">
        <f>'Area Statement'!$E$30*'Data Sheet'!$D$12*Timelines!K18*(1+'Data Sheet'!$D$30)^(CapEx!K3-1)/10^6*(1+'Risk Analysis'!$D$12)</f>
        <v>0</v>
      </c>
      <c r="L11" s="37">
        <f>'Area Statement'!$E$30*'Data Sheet'!$D$12*Timelines!L18*(1+'Data Sheet'!$D$30)^(CapEx!L3-1)/10^6*(1+'Risk Analysis'!$D$12)</f>
        <v>0</v>
      </c>
      <c r="M11" s="37">
        <f>'Area Statement'!$E$30*'Data Sheet'!$D$12*Timelines!M18*(1+'Data Sheet'!$D$30)^(CapEx!M3-1)/10^6*(1+'Risk Analysis'!$D$12)</f>
        <v>0</v>
      </c>
      <c r="N11" s="37">
        <f>'Area Statement'!$E$30*'Data Sheet'!$D$12*Timelines!N18*(1+'Data Sheet'!$D$30)^(CapEx!N3-1)/10^6*(1+'Risk Analysis'!$D$12)</f>
        <v>0</v>
      </c>
      <c r="O11" s="37">
        <f>'Area Statement'!$E$30*'Data Sheet'!$D$12*Timelines!O18*(1+'Data Sheet'!$D$30)^(CapEx!O3-1)/10^6*(1+'Risk Analysis'!$D$12)</f>
        <v>0</v>
      </c>
      <c r="P11" s="37">
        <f>'Area Statement'!$E$30*'Data Sheet'!$D$12*Timelines!P18*(1+'Data Sheet'!$D$30)^(CapEx!P3-1)/10^6*(1+'Risk Analysis'!$D$12)</f>
        <v>0</v>
      </c>
      <c r="Q11" s="37">
        <f>'Area Statement'!$E$30*'Data Sheet'!$D$12*Timelines!Q18*(1+'Data Sheet'!$D$30)^(CapEx!Q3-1)/10^6*(1+'Risk Analysis'!$D$12)</f>
        <v>0</v>
      </c>
      <c r="R11" s="37">
        <f>'Area Statement'!$E$30*'Data Sheet'!$D$12*Timelines!R18*(1+'Data Sheet'!$D$30)^(CapEx!R3-1)/10^6*(1+'Risk Analysis'!$D$12)</f>
        <v>0</v>
      </c>
      <c r="S11" s="37">
        <f>'Area Statement'!$E$30*'Data Sheet'!$D$12*Timelines!S18*(1+'Data Sheet'!$D$30)^(CapEx!S3-1)/10^6*(1+'Risk Analysis'!$D$12)</f>
        <v>0</v>
      </c>
      <c r="T11" s="37">
        <f>'Area Statement'!$E$30*'Data Sheet'!$D$12*Timelines!T18*(1+'Data Sheet'!$D$30)^(CapEx!T3-1)/10^6*(1+'Risk Analysis'!$D$12)</f>
        <v>0</v>
      </c>
      <c r="U11" s="37">
        <f>'Area Statement'!$E$30*'Data Sheet'!$D$12*Timelines!U18*(1+'Data Sheet'!$D$30)^(CapEx!U3-1)/10^6*(1+'Risk Analysis'!$D$12)</f>
        <v>0</v>
      </c>
      <c r="V11" s="37">
        <f>'Area Statement'!$E$30*'Data Sheet'!$D$12*Timelines!V18*(1+'Data Sheet'!$D$30)^(CapEx!V3-1)/10^6*(1+'Risk Analysis'!$D$12)</f>
        <v>0</v>
      </c>
    </row>
    <row r="12" spans="1:22" x14ac:dyDescent="0.25">
      <c r="A12" s="22" t="s">
        <v>18</v>
      </c>
      <c r="B12" s="26" t="s">
        <v>8</v>
      </c>
      <c r="C12" s="37">
        <f>('Area Statement'!$E$18+'Area Statement'!$E$23)*'Data Sheet'!$D$13*Timelines!C19*(1+'Data Sheet'!$D$30)^(CapEx!C3-1)/10^6*(1+'Risk Analysis'!$D$12)</f>
        <v>0</v>
      </c>
      <c r="D12" s="37">
        <f>('Area Statement'!$E$18+'Area Statement'!$E$23)*'Data Sheet'!$D$13*Timelines!D19*(1+'Data Sheet'!$D$30)^(CapEx!D3-1)/10^6*(1+'Risk Analysis'!$D$12)</f>
        <v>0</v>
      </c>
      <c r="E12" s="37">
        <f>('Area Statement'!$E$18+'Area Statement'!$E$23)*'Data Sheet'!$D$13*Timelines!E19*(1+'Data Sheet'!$D$30)^(CapEx!E3-1)/10^6*(1+'Risk Analysis'!$D$12)</f>
        <v>0.1287104</v>
      </c>
      <c r="F12" s="37">
        <f>('Area Statement'!$E$18+'Area Statement'!$E$23)*'Data Sheet'!$D$13*Timelines!F19*(1+'Data Sheet'!$D$30)^(CapEx!F3-1)/10^6*(1+'Risk Analysis'!$D$12)</f>
        <v>0.13385881599999999</v>
      </c>
      <c r="G12" s="37">
        <f>('Area Statement'!$E$18+'Area Statement'!$E$23)*'Data Sheet'!$D$13*Timelines!G19*(1+'Data Sheet'!$D$30)^(CapEx!G3-1)/10^6*(1+'Risk Analysis'!$D$12)</f>
        <v>0.11932557312000001</v>
      </c>
      <c r="H12" s="37">
        <f>('Area Statement'!$E$18+'Area Statement'!$E$23)*'Data Sheet'!$D$13*Timelines!H19*(1+'Data Sheet'!$D$30)^(CapEx!H3-1)/10^6*(1+'Risk Analysis'!$D$12)</f>
        <v>0</v>
      </c>
      <c r="I12" s="37">
        <f>('Area Statement'!$E$18+'Area Statement'!$E$23)*'Data Sheet'!$D$13*Timelines!I19*(1+'Data Sheet'!$D$30)^(CapEx!I3-1)/10^6*(1+'Risk Analysis'!$D$12)</f>
        <v>0</v>
      </c>
      <c r="J12" s="37">
        <f>('Area Statement'!$E$18+'Area Statement'!$E$23)*'Data Sheet'!$D$13*Timelines!J19*(1+'Data Sheet'!$D$30)^(CapEx!J3-1)/10^6*(1+'Risk Analysis'!$D$12)</f>
        <v>0</v>
      </c>
      <c r="K12" s="37">
        <f>('Area Statement'!$E$18+'Area Statement'!$E$23)*'Data Sheet'!$D$13*Timelines!K19*(1+'Data Sheet'!$D$30)^(CapEx!K3-1)/10^6*(1+'Risk Analysis'!$D$12)</f>
        <v>0</v>
      </c>
      <c r="L12" s="37">
        <f>('Area Statement'!$E$18+'Area Statement'!$E$23)*'Data Sheet'!$D$13*Timelines!L19*(1+'Data Sheet'!$D$30)^(CapEx!L3-1)/10^6*(1+'Risk Analysis'!$D$12)</f>
        <v>0</v>
      </c>
      <c r="M12" s="37">
        <f>('Area Statement'!$E$18+'Area Statement'!$E$23)*'Data Sheet'!$D$13*Timelines!M19*(1+'Data Sheet'!$D$30)^(CapEx!M3-1)/10^6*(1+'Risk Analysis'!$D$12)</f>
        <v>0</v>
      </c>
      <c r="N12" s="37">
        <f>('Area Statement'!$E$18+'Area Statement'!$E$23)*'Data Sheet'!$D$13*Timelines!N19*(1+'Data Sheet'!$D$30)^(CapEx!N3-1)/10^6*(1+'Risk Analysis'!$D$12)</f>
        <v>0</v>
      </c>
      <c r="O12" s="37">
        <f>('Area Statement'!$E$18+'Area Statement'!$E$23)*'Data Sheet'!$D$13*Timelines!O19*(1+'Data Sheet'!$D$30)^(CapEx!O3-1)/10^6*(1+'Risk Analysis'!$D$12)</f>
        <v>0</v>
      </c>
      <c r="P12" s="37">
        <f>('Area Statement'!$E$18+'Area Statement'!$E$23)*'Data Sheet'!$D$13*Timelines!P19*(1+'Data Sheet'!$D$30)^(CapEx!P3-1)/10^6*(1+'Risk Analysis'!$D$12)</f>
        <v>0</v>
      </c>
      <c r="Q12" s="37">
        <f>('Area Statement'!$E$18+'Area Statement'!$E$23)*'Data Sheet'!$D$13*Timelines!Q19*(1+'Data Sheet'!$D$30)^(CapEx!Q3-1)/10^6*(1+'Risk Analysis'!$D$12)</f>
        <v>0</v>
      </c>
      <c r="R12" s="37">
        <f>('Area Statement'!$E$18+'Area Statement'!$E$23)*'Data Sheet'!$D$13*Timelines!R19*(1+'Data Sheet'!$D$30)^(CapEx!R3-1)/10^6*(1+'Risk Analysis'!$D$12)</f>
        <v>0</v>
      </c>
      <c r="S12" s="37">
        <f>('Area Statement'!$E$18+'Area Statement'!$E$23)*'Data Sheet'!$D$13*Timelines!S19*(1+'Data Sheet'!$D$30)^(CapEx!S3-1)/10^6*(1+'Risk Analysis'!$D$12)</f>
        <v>0</v>
      </c>
      <c r="T12" s="37">
        <f>('Area Statement'!$E$18+'Area Statement'!$E$23)*'Data Sheet'!$D$13*Timelines!T19*(1+'Data Sheet'!$D$30)^(CapEx!T3-1)/10^6*(1+'Risk Analysis'!$D$12)</f>
        <v>0</v>
      </c>
      <c r="U12" s="37">
        <f>('Area Statement'!$E$18+'Area Statement'!$E$23)*'Data Sheet'!$D$13*Timelines!U19*(1+'Data Sheet'!$D$30)^(CapEx!U3-1)/10^6*(1+'Risk Analysis'!$D$12)</f>
        <v>0</v>
      </c>
      <c r="V12" s="37">
        <f>('Area Statement'!$E$18+'Area Statement'!$E$23)*'Data Sheet'!$D$13*Timelines!V19*(1+'Data Sheet'!$D$30)^(CapEx!V3-1)/10^6*(1+'Risk Analysis'!$D$12)</f>
        <v>0</v>
      </c>
    </row>
    <row r="13" spans="1:22" x14ac:dyDescent="0.25">
      <c r="A13" s="22" t="s">
        <v>19</v>
      </c>
      <c r="B13" s="26" t="s">
        <v>108</v>
      </c>
      <c r="C13" s="37">
        <f>'Area Statement'!$E$31*'Data Sheet'!$D$14*Timelines!C20*(1+'Data Sheet'!$D$30)^(CapEx!C3-1)/10^6*(1+'Risk Analysis'!$D$12)</f>
        <v>2.125</v>
      </c>
      <c r="D13" s="37">
        <f>'Area Statement'!$E$31*'Data Sheet'!$D$14*Timelines!D20*(1+'Data Sheet'!$D$30)^(CapEx!D3-1)/10^6*(1+'Risk Analysis'!$D$12)</f>
        <v>2.21</v>
      </c>
      <c r="E13" s="37">
        <f>'Area Statement'!$E$31*'Data Sheet'!$D$14*Timelines!E20*(1+'Data Sheet'!$D$30)^(CapEx!E3-1)/10^6*(1+'Risk Analysis'!$D$12)</f>
        <v>1.8387200000000001</v>
      </c>
      <c r="F13" s="37">
        <f>'Area Statement'!$E$31*'Data Sheet'!$D$14*Timelines!F20*(1+'Data Sheet'!$D$30)^(CapEx!F3-1)/10^6*(1+'Risk Analysis'!$D$12)</f>
        <v>1.9122688000000001</v>
      </c>
      <c r="G13" s="37">
        <f>'Area Statement'!$E$31*'Data Sheet'!$D$14*Timelines!G20*(1+'Data Sheet'!$D$30)^(CapEx!G3-1)/10^6*(1+'Risk Analysis'!$D$12)</f>
        <v>0.99437977600000016</v>
      </c>
      <c r="H13" s="37">
        <f>'Area Statement'!$E$31*'Data Sheet'!$D$14*Timelines!H20*(1+'Data Sheet'!$D$30)^(CapEx!H3-1)/10^6*(1+'Risk Analysis'!$D$12)</f>
        <v>0</v>
      </c>
      <c r="I13" s="37">
        <f>'Area Statement'!$E$31*'Data Sheet'!$D$14*Timelines!I20*(1+'Data Sheet'!$D$30)^(CapEx!I3-1)/10^6*(1+'Risk Analysis'!$D$12)</f>
        <v>0</v>
      </c>
      <c r="J13" s="37">
        <f>'Area Statement'!$E$31*'Data Sheet'!$D$14*Timelines!J20*(1+'Data Sheet'!$D$30)^(CapEx!J3-1)/10^6*(1+'Risk Analysis'!$D$12)</f>
        <v>0</v>
      </c>
      <c r="K13" s="37">
        <f>'Area Statement'!$E$31*'Data Sheet'!$D$14*Timelines!K20*(1+'Data Sheet'!$D$30)^(CapEx!K3-1)/10^6*(1+'Risk Analysis'!$D$12)</f>
        <v>0</v>
      </c>
      <c r="L13" s="37">
        <f>'Area Statement'!$E$31*'Data Sheet'!$D$14*Timelines!L20*(1+'Data Sheet'!$D$30)^(CapEx!L3-1)/10^6*(1+'Risk Analysis'!$D$12)</f>
        <v>0</v>
      </c>
      <c r="M13" s="37">
        <f>'Area Statement'!$E$31*'Data Sheet'!$D$14*Timelines!M20*(1+'Data Sheet'!$D$30)^(CapEx!M3-1)/10^6*(1+'Risk Analysis'!$D$12)</f>
        <v>0</v>
      </c>
      <c r="N13" s="37">
        <f>'Area Statement'!$E$31*'Data Sheet'!$D$14*Timelines!N20*(1+'Data Sheet'!$D$30)^(CapEx!N3-1)/10^6*(1+'Risk Analysis'!$D$12)</f>
        <v>0</v>
      </c>
      <c r="O13" s="37">
        <f>'Area Statement'!$E$31*'Data Sheet'!$D$14*Timelines!O20*(1+'Data Sheet'!$D$30)^(CapEx!O3-1)/10^6*(1+'Risk Analysis'!$D$12)</f>
        <v>0</v>
      </c>
      <c r="P13" s="37">
        <f>'Area Statement'!$E$31*'Data Sheet'!$D$14*Timelines!P20*(1+'Data Sheet'!$D$30)^(CapEx!P3-1)/10^6*(1+'Risk Analysis'!$D$12)</f>
        <v>0</v>
      </c>
      <c r="Q13" s="37">
        <f>'Area Statement'!$E$31*'Data Sheet'!$D$14*Timelines!Q20*(1+'Data Sheet'!$D$30)^(CapEx!Q3-1)/10^6*(1+'Risk Analysis'!$D$12)</f>
        <v>0</v>
      </c>
      <c r="R13" s="37">
        <f>'Area Statement'!$E$31*'Data Sheet'!$D$14*Timelines!R20*(1+'Data Sheet'!$D$30)^(CapEx!R3-1)/10^6*(1+'Risk Analysis'!$D$12)</f>
        <v>0</v>
      </c>
      <c r="S13" s="37">
        <f>'Area Statement'!$E$31*'Data Sheet'!$D$14*Timelines!S20*(1+'Data Sheet'!$D$30)^(CapEx!S3-1)/10^6*(1+'Risk Analysis'!$D$12)</f>
        <v>0</v>
      </c>
      <c r="T13" s="37">
        <f>'Area Statement'!$E$31*'Data Sheet'!$D$14*Timelines!T20*(1+'Data Sheet'!$D$30)^(CapEx!T3-1)/10^6*(1+'Risk Analysis'!$D$12)</f>
        <v>0</v>
      </c>
      <c r="U13" s="37">
        <f>'Area Statement'!$E$31*'Data Sheet'!$D$14*Timelines!U20*(1+'Data Sheet'!$D$30)^(CapEx!U3-1)/10^6*(1+'Risk Analysis'!$D$12)</f>
        <v>0</v>
      </c>
      <c r="V13" s="37">
        <f>'Area Statement'!$E$31*'Data Sheet'!$D$14*Timelines!V20*(1+'Data Sheet'!$D$30)^(CapEx!V3-1)/10^6*(1+'Risk Analysis'!$D$12)</f>
        <v>0</v>
      </c>
    </row>
    <row r="14" spans="1:22" x14ac:dyDescent="0.25">
      <c r="A14" s="22" t="s">
        <v>20</v>
      </c>
      <c r="B14" s="26" t="s">
        <v>125</v>
      </c>
      <c r="C14" s="37">
        <f>'Area Statement'!$E$32*'Data Sheet'!$D$15*Timelines!C21*(1+'Data Sheet'!$D$30)^(CapEx!C3-1)/10^6*(1+'Risk Analysis'!$D$12)</f>
        <v>0</v>
      </c>
      <c r="D14" s="37">
        <f>'Area Statement'!$E$32*'Data Sheet'!$D$15*Timelines!D21*(1+'Data Sheet'!$D$30)^(CapEx!D3-1)/10^6*(1+'Risk Analysis'!$D$12)</f>
        <v>0</v>
      </c>
      <c r="E14" s="37">
        <f>'Area Statement'!$E$32*'Data Sheet'!$D$15*Timelines!E21*(1+'Data Sheet'!$D$30)^(CapEx!E3-1)/10^6*(1+'Risk Analysis'!$D$12)</f>
        <v>5.6784000000000008E-2</v>
      </c>
      <c r="F14" s="37">
        <f>'Area Statement'!$E$32*'Data Sheet'!$D$15*Timelines!F21*(1+'Data Sheet'!$D$30)^(CapEx!F3-1)/10^6*(1+'Risk Analysis'!$D$12)</f>
        <v>7.5928320000000007E-2</v>
      </c>
      <c r="G14" s="37">
        <f>'Area Statement'!$E$32*'Data Sheet'!$D$15*Timelines!G21*(1+'Data Sheet'!$D$30)^(CapEx!G3-1)/10^6*(1+'Risk Analysis'!$D$12)</f>
        <v>3.5095756800000003E-2</v>
      </c>
      <c r="H14" s="37">
        <f>'Area Statement'!$E$32*'Data Sheet'!$D$15*Timelines!H21*(1+'Data Sheet'!$D$30)^(CapEx!H3-1)/10^6*(1+'Risk Analysis'!$D$12)</f>
        <v>0</v>
      </c>
      <c r="I14" s="37">
        <f>'Area Statement'!$E$32*'Data Sheet'!$D$15*Timelines!I21*(1+'Data Sheet'!$D$30)^(CapEx!I3-1)/10^6*(1+'Risk Analysis'!$D$12)</f>
        <v>0</v>
      </c>
      <c r="J14" s="37">
        <f>'Area Statement'!$E$32*'Data Sheet'!$D$15*Timelines!J21*(1+'Data Sheet'!$D$30)^(CapEx!J3-1)/10^6*(1+'Risk Analysis'!$D$12)</f>
        <v>0</v>
      </c>
      <c r="K14" s="37">
        <f>'Area Statement'!$E$32*'Data Sheet'!$D$15*Timelines!K21*(1+'Data Sheet'!$D$30)^(CapEx!K3-1)/10^6*(1+'Risk Analysis'!$D$12)</f>
        <v>0</v>
      </c>
      <c r="L14" s="37">
        <f>'Area Statement'!$E$32*'Data Sheet'!$D$15*Timelines!L21*(1+'Data Sheet'!$D$30)^(CapEx!L3-1)/10^6*(1+'Risk Analysis'!$D$12)</f>
        <v>0</v>
      </c>
      <c r="M14" s="37">
        <f>'Area Statement'!$E$32*'Data Sheet'!$D$15*Timelines!M21*(1+'Data Sheet'!$D$30)^(CapEx!M3-1)/10^6*(1+'Risk Analysis'!$D$12)</f>
        <v>0</v>
      </c>
      <c r="N14" s="37">
        <f>'Area Statement'!$E$32*'Data Sheet'!$D$15*Timelines!N21*(1+'Data Sheet'!$D$30)^(CapEx!N3-1)/10^6*(1+'Risk Analysis'!$D$12)</f>
        <v>0</v>
      </c>
      <c r="O14" s="37">
        <f>'Area Statement'!$E$32*'Data Sheet'!$D$15*Timelines!O21*(1+'Data Sheet'!$D$30)^(CapEx!O3-1)/10^6*(1+'Risk Analysis'!$D$12)</f>
        <v>0</v>
      </c>
      <c r="P14" s="37">
        <f>'Area Statement'!$E$32*'Data Sheet'!$D$15*Timelines!P21*(1+'Data Sheet'!$D$30)^(CapEx!P3-1)/10^6*(1+'Risk Analysis'!$D$12)</f>
        <v>0</v>
      </c>
      <c r="Q14" s="37">
        <f>'Area Statement'!$E$32*'Data Sheet'!$D$15*Timelines!Q21*(1+'Data Sheet'!$D$30)^(CapEx!Q3-1)/10^6*(1+'Risk Analysis'!$D$12)</f>
        <v>0</v>
      </c>
      <c r="R14" s="37">
        <f>'Area Statement'!$E$32*'Data Sheet'!$D$15*Timelines!R21*(1+'Data Sheet'!$D$30)^(CapEx!R3-1)/10^6*(1+'Risk Analysis'!$D$12)</f>
        <v>0</v>
      </c>
      <c r="S14" s="37">
        <f>'Area Statement'!$E$32*'Data Sheet'!$D$15*Timelines!S21*(1+'Data Sheet'!$D$30)^(CapEx!S3-1)/10^6*(1+'Risk Analysis'!$D$12)</f>
        <v>0</v>
      </c>
      <c r="T14" s="37">
        <f>'Area Statement'!$E$32*'Data Sheet'!$D$15*Timelines!T21*(1+'Data Sheet'!$D$30)^(CapEx!T3-1)/10^6*(1+'Risk Analysis'!$D$12)</f>
        <v>0</v>
      </c>
      <c r="U14" s="37">
        <f>'Area Statement'!$E$32*'Data Sheet'!$D$15*Timelines!U21*(1+'Data Sheet'!$D$30)^(CapEx!U3-1)/10^6*(1+'Risk Analysis'!$D$12)</f>
        <v>0</v>
      </c>
      <c r="V14" s="37">
        <f>'Area Statement'!$E$32*'Data Sheet'!$D$15*Timelines!V21*(1+'Data Sheet'!$D$30)^(CapEx!V3-1)/10^6*(1+'Risk Analysis'!$D$12)</f>
        <v>0</v>
      </c>
    </row>
    <row r="15" spans="1:22" x14ac:dyDescent="0.25">
      <c r="A15" s="22" t="s">
        <v>28</v>
      </c>
      <c r="B15" s="26" t="s">
        <v>21</v>
      </c>
      <c r="C15" s="37">
        <f>'Area Statement'!$E$33*'Data Sheet'!$D$16*Timelines!C22*(1+'Data Sheet'!$D$30)^(CapEx!C3-1)/10^6*(1+'Risk Analysis'!$D$12)</f>
        <v>0</v>
      </c>
      <c r="D15" s="37">
        <f>'Area Statement'!$E$33*'Data Sheet'!$D$16*Timelines!D22*(1+'Data Sheet'!$D$30)^(CapEx!D3-1)/10^6*(1+'Risk Analysis'!$D$12)</f>
        <v>0</v>
      </c>
      <c r="E15" s="37">
        <f>'Area Statement'!$E$33*'Data Sheet'!$D$16*Timelines!E22*(1+'Data Sheet'!$D$30)^(CapEx!E3-1)/10^6*(1+'Risk Analysis'!$D$12)</f>
        <v>0</v>
      </c>
      <c r="F15" s="37">
        <f>'Area Statement'!$E$33*'Data Sheet'!$D$16*Timelines!F22*(1+'Data Sheet'!$D$30)^(CapEx!F3-1)/10^6*(1+'Risk Analysis'!$D$12)</f>
        <v>0</v>
      </c>
      <c r="G15" s="37">
        <f>'Area Statement'!$E$33*'Data Sheet'!$D$16*Timelines!G22*(1+'Data Sheet'!$D$30)^(CapEx!G3-1)/10^6*(1+'Risk Analysis'!$D$12)</f>
        <v>0</v>
      </c>
      <c r="H15" s="37">
        <f>'Area Statement'!$E$33*'Data Sheet'!$D$16*Timelines!H22*(1+'Data Sheet'!$D$30)^(CapEx!H3-1)/10^6*(1+'Risk Analysis'!$D$12)</f>
        <v>0</v>
      </c>
      <c r="I15" s="37">
        <f>'Area Statement'!$E$33*'Data Sheet'!$D$16*Timelines!I22*(1+'Data Sheet'!$D$30)^(CapEx!I3-1)/10^6*(1+'Risk Analysis'!$D$12)</f>
        <v>0</v>
      </c>
      <c r="J15" s="37">
        <f>'Area Statement'!$E$33*'Data Sheet'!$D$16*Timelines!J22*(1+'Data Sheet'!$D$30)^(CapEx!J3-1)/10^6*(1+'Risk Analysis'!$D$12)</f>
        <v>0</v>
      </c>
      <c r="K15" s="37">
        <f>'Area Statement'!$E$33*'Data Sheet'!$D$16*Timelines!K22*(1+'Data Sheet'!$D$30)^(CapEx!K3-1)/10^6*(1+'Risk Analysis'!$D$12)</f>
        <v>0</v>
      </c>
      <c r="L15" s="37">
        <f>'Area Statement'!$E$33*'Data Sheet'!$D$16*Timelines!L22*(1+'Data Sheet'!$D$30)^(CapEx!L3-1)/10^6*(1+'Risk Analysis'!$D$12)</f>
        <v>0</v>
      </c>
      <c r="M15" s="37">
        <f>'Area Statement'!$E$33*'Data Sheet'!$D$16*Timelines!M22*(1+'Data Sheet'!$D$30)^(CapEx!M3-1)/10^6*(1+'Risk Analysis'!$D$12)</f>
        <v>0</v>
      </c>
      <c r="N15" s="37">
        <f>'Area Statement'!$E$33*'Data Sheet'!$D$16*Timelines!N22*(1+'Data Sheet'!$D$30)^(CapEx!N3-1)/10^6*(1+'Risk Analysis'!$D$12)</f>
        <v>0</v>
      </c>
      <c r="O15" s="37">
        <f>'Area Statement'!$E$33*'Data Sheet'!$D$16*Timelines!O22*(1+'Data Sheet'!$D$30)^(CapEx!O3-1)/10^6*(1+'Risk Analysis'!$D$12)</f>
        <v>0</v>
      </c>
      <c r="P15" s="37">
        <f>'Area Statement'!$E$33*'Data Sheet'!$D$16*Timelines!P22*(1+'Data Sheet'!$D$30)^(CapEx!P3-1)/10^6*(1+'Risk Analysis'!$D$12)</f>
        <v>0</v>
      </c>
      <c r="Q15" s="37">
        <f>'Area Statement'!$E$33*'Data Sheet'!$D$16*Timelines!Q22*(1+'Data Sheet'!$D$30)^(CapEx!Q3-1)/10^6*(1+'Risk Analysis'!$D$12)</f>
        <v>0</v>
      </c>
      <c r="R15" s="37">
        <f>'Area Statement'!$E$33*'Data Sheet'!$D$16*Timelines!R22*(1+'Data Sheet'!$D$30)^(CapEx!R3-1)/10^6*(1+'Risk Analysis'!$D$12)</f>
        <v>0</v>
      </c>
      <c r="S15" s="37">
        <f>'Area Statement'!$E$33*'Data Sheet'!$D$16*Timelines!S22*(1+'Data Sheet'!$D$30)^(CapEx!S3-1)/10^6*(1+'Risk Analysis'!$D$12)</f>
        <v>0</v>
      </c>
      <c r="T15" s="37">
        <f>'Area Statement'!$E$33*'Data Sheet'!$D$16*Timelines!T22*(1+'Data Sheet'!$D$30)^(CapEx!T3-1)/10^6*(1+'Risk Analysis'!$D$12)</f>
        <v>0</v>
      </c>
      <c r="U15" s="37">
        <f>'Area Statement'!$E$33*'Data Sheet'!$D$16*Timelines!U22*(1+'Data Sheet'!$D$30)^(CapEx!U3-1)/10^6*(1+'Risk Analysis'!$D$12)</f>
        <v>0</v>
      </c>
      <c r="V15" s="37">
        <f>'Area Statement'!$E$33*'Data Sheet'!$D$16*Timelines!V22*(1+'Data Sheet'!$D$30)^(CapEx!V3-1)/10^6*(1+'Risk Analysis'!$D$12)</f>
        <v>0</v>
      </c>
    </row>
    <row r="16" spans="1:22" x14ac:dyDescent="0.25">
      <c r="A16" s="22" t="s">
        <v>29</v>
      </c>
      <c r="B16" s="26" t="s">
        <v>21</v>
      </c>
      <c r="C16" s="37">
        <f>'Area Statement'!$E$34*'Data Sheet'!$D$17*Timelines!C23*(1+'Data Sheet'!$D$30)^(CapEx!C3-1)/10^6*(1+'Risk Analysis'!$D$12)</f>
        <v>0</v>
      </c>
      <c r="D16" s="37">
        <f>'Area Statement'!$E$34*'Data Sheet'!$D$17*Timelines!D23*(1+'Data Sheet'!$D$30)^(CapEx!D3-1)/10^6*(1+'Risk Analysis'!$D$12)</f>
        <v>0</v>
      </c>
      <c r="E16" s="37">
        <f>'Area Statement'!$E$34*'Data Sheet'!$D$17*Timelines!E23*(1+'Data Sheet'!$D$30)^(CapEx!E3-1)/10^6*(1+'Risk Analysis'!$D$12)</f>
        <v>0</v>
      </c>
      <c r="F16" s="37">
        <f>'Area Statement'!$E$34*'Data Sheet'!$D$17*Timelines!F23*(1+'Data Sheet'!$D$30)^(CapEx!F3-1)/10^6*(1+'Risk Analysis'!$D$12)</f>
        <v>0</v>
      </c>
      <c r="G16" s="37">
        <f>'Area Statement'!$E$34*'Data Sheet'!$D$17*Timelines!G23*(1+'Data Sheet'!$D$30)^(CapEx!G3-1)/10^6*(1+'Risk Analysis'!$D$12)</f>
        <v>0</v>
      </c>
      <c r="H16" s="37">
        <f>'Area Statement'!$E$34*'Data Sheet'!$D$17*Timelines!H23*(1+'Data Sheet'!$D$30)^(CapEx!H3-1)/10^6*(1+'Risk Analysis'!$D$12)</f>
        <v>0</v>
      </c>
      <c r="I16" s="37">
        <f>'Area Statement'!$E$34*'Data Sheet'!$D$17*Timelines!I23*(1+'Data Sheet'!$D$30)^(CapEx!I3-1)/10^6*(1+'Risk Analysis'!$D$12)</f>
        <v>0</v>
      </c>
      <c r="J16" s="37">
        <f>'Area Statement'!$E$34*'Data Sheet'!$D$17*Timelines!J23*(1+'Data Sheet'!$D$30)^(CapEx!J3-1)/10^6*(1+'Risk Analysis'!$D$12)</f>
        <v>0</v>
      </c>
      <c r="K16" s="37">
        <f>'Area Statement'!$E$34*'Data Sheet'!$D$17*Timelines!K23*(1+'Data Sheet'!$D$30)^(CapEx!K3-1)/10^6*(1+'Risk Analysis'!$D$12)</f>
        <v>0</v>
      </c>
      <c r="L16" s="37">
        <f>'Area Statement'!$E$34*'Data Sheet'!$D$17*Timelines!L23*(1+'Data Sheet'!$D$30)^(CapEx!L3-1)/10^6*(1+'Risk Analysis'!$D$12)</f>
        <v>0</v>
      </c>
      <c r="M16" s="37">
        <f>'Area Statement'!$E$34*'Data Sheet'!$D$17*Timelines!M23*(1+'Data Sheet'!$D$30)^(CapEx!M3-1)/10^6*(1+'Risk Analysis'!$D$12)</f>
        <v>0</v>
      </c>
      <c r="N16" s="37">
        <f>'Area Statement'!$E$34*'Data Sheet'!$D$17*Timelines!N23*(1+'Data Sheet'!$D$30)^(CapEx!N3-1)/10^6*(1+'Risk Analysis'!$D$12)</f>
        <v>0</v>
      </c>
      <c r="O16" s="37">
        <f>'Area Statement'!$E$34*'Data Sheet'!$D$17*Timelines!O23*(1+'Data Sheet'!$D$30)^(CapEx!O3-1)/10^6*(1+'Risk Analysis'!$D$12)</f>
        <v>0</v>
      </c>
      <c r="P16" s="37">
        <f>'Area Statement'!$E$34*'Data Sheet'!$D$17*Timelines!P23*(1+'Data Sheet'!$D$30)^(CapEx!P3-1)/10^6*(1+'Risk Analysis'!$D$12)</f>
        <v>0</v>
      </c>
      <c r="Q16" s="37">
        <f>'Area Statement'!$E$34*'Data Sheet'!$D$17*Timelines!Q23*(1+'Data Sheet'!$D$30)^(CapEx!Q3-1)/10^6*(1+'Risk Analysis'!$D$12)</f>
        <v>0</v>
      </c>
      <c r="R16" s="37">
        <f>'Area Statement'!$E$34*'Data Sheet'!$D$17*Timelines!R23*(1+'Data Sheet'!$D$30)^(CapEx!R3-1)/10^6*(1+'Risk Analysis'!$D$12)</f>
        <v>0</v>
      </c>
      <c r="S16" s="37">
        <f>'Area Statement'!$E$34*'Data Sheet'!$D$17*Timelines!S23*(1+'Data Sheet'!$D$30)^(CapEx!S3-1)/10^6*(1+'Risk Analysis'!$D$12)</f>
        <v>0</v>
      </c>
      <c r="T16" s="37">
        <f>'Area Statement'!$E$34*'Data Sheet'!$D$17*Timelines!T23*(1+'Data Sheet'!$D$30)^(CapEx!T3-1)/10^6*(1+'Risk Analysis'!$D$12)</f>
        <v>0</v>
      </c>
      <c r="U16" s="37">
        <f>'Area Statement'!$E$34*'Data Sheet'!$D$17*Timelines!U23*(1+'Data Sheet'!$D$30)^(CapEx!U3-1)/10^6*(1+'Risk Analysis'!$D$12)</f>
        <v>0</v>
      </c>
      <c r="V16" s="37">
        <f>'Area Statement'!$E$34*'Data Sheet'!$D$17*Timelines!V23*(1+'Data Sheet'!$D$30)^(CapEx!V3-1)/10^6*(1+'Risk Analysis'!$D$12)</f>
        <v>0</v>
      </c>
    </row>
    <row r="17" spans="1:22" x14ac:dyDescent="0.25">
      <c r="A17" s="22" t="s">
        <v>30</v>
      </c>
      <c r="B17" s="26" t="s">
        <v>79</v>
      </c>
      <c r="C17" s="37">
        <f>SUM(C10:C16)</f>
        <v>2.3875000000000002</v>
      </c>
      <c r="D17" s="37">
        <f t="shared" ref="D17:V17" si="2">SUM(D10:D16)</f>
        <v>2.7560000000000002</v>
      </c>
      <c r="E17" s="37">
        <f t="shared" si="2"/>
        <v>2.4703744000000003</v>
      </c>
      <c r="F17" s="37">
        <f t="shared" si="2"/>
        <v>2.3751503359999999</v>
      </c>
      <c r="G17" s="37">
        <f t="shared" si="2"/>
        <v>1.2365404979200003</v>
      </c>
      <c r="H17" s="37">
        <f t="shared" si="2"/>
        <v>0</v>
      </c>
      <c r="I17" s="37">
        <f t="shared" si="2"/>
        <v>0</v>
      </c>
      <c r="J17" s="37">
        <f t="shared" si="2"/>
        <v>0</v>
      </c>
      <c r="K17" s="37">
        <f t="shared" si="2"/>
        <v>0</v>
      </c>
      <c r="L17" s="37">
        <f t="shared" si="2"/>
        <v>0</v>
      </c>
      <c r="M17" s="37">
        <f t="shared" si="2"/>
        <v>0</v>
      </c>
      <c r="N17" s="37">
        <f t="shared" si="2"/>
        <v>0</v>
      </c>
      <c r="O17" s="37">
        <f t="shared" si="2"/>
        <v>0</v>
      </c>
      <c r="P17" s="37">
        <f t="shared" si="2"/>
        <v>0</v>
      </c>
      <c r="Q17" s="37">
        <f t="shared" si="2"/>
        <v>0</v>
      </c>
      <c r="R17" s="37">
        <f t="shared" si="2"/>
        <v>0</v>
      </c>
      <c r="S17" s="37">
        <f t="shared" si="2"/>
        <v>0</v>
      </c>
      <c r="T17" s="37">
        <f t="shared" si="2"/>
        <v>0</v>
      </c>
      <c r="U17" s="37">
        <f t="shared" si="2"/>
        <v>0</v>
      </c>
      <c r="V17" s="37">
        <f t="shared" si="2"/>
        <v>0</v>
      </c>
    </row>
    <row r="18" spans="1:22" x14ac:dyDescent="0.25">
      <c r="A18" s="24" t="s">
        <v>7</v>
      </c>
      <c r="B18" s="10" t="s">
        <v>6</v>
      </c>
      <c r="C18" s="1"/>
      <c r="D18" s="1"/>
    </row>
    <row r="19" spans="1:22" x14ac:dyDescent="0.25">
      <c r="A19" s="22" t="s">
        <v>16</v>
      </c>
      <c r="B19" s="26" t="s">
        <v>24</v>
      </c>
      <c r="C19" s="37">
        <f>'Area Statement'!$E36*'Data Sheet'!$D19*Timelines!C25*(1+'Data Sheet'!$D$30)^(CapEx!C$3-1)/10^6*(1+'Risk Analysis'!$D$12)</f>
        <v>0</v>
      </c>
      <c r="D19" s="37">
        <f>'Area Statement'!$E36*'Data Sheet'!$D19*Timelines!D25*(1+'Data Sheet'!$D$30)^(CapEx!D$3-1)/10^6*(1+'Risk Analysis'!$D$12)</f>
        <v>0</v>
      </c>
      <c r="E19" s="37">
        <f>'Area Statement'!$E36*'Data Sheet'!$D19*Timelines!E25*(1+'Data Sheet'!$D$30)^(CapEx!E$3-1)/10^6*(1+'Risk Analysis'!$D$12)</f>
        <v>0.90854400000000013</v>
      </c>
      <c r="F19" s="37">
        <f>'Area Statement'!$E36*'Data Sheet'!$D19*Timelines!F25*(1+'Data Sheet'!$D$30)^(CapEx!F$3-1)/10^6*(1+'Risk Analysis'!$D$12)</f>
        <v>1.1811072000000002</v>
      </c>
      <c r="G19" s="37">
        <f>'Area Statement'!$E36*'Data Sheet'!$D19*Timelines!G25*(1+'Data Sheet'!$D$30)^(CapEx!G$3-1)/10^6*(1+'Risk Analysis'!$D$12)</f>
        <v>1.7196920832000002</v>
      </c>
      <c r="H19" s="37">
        <f>'Area Statement'!$E36*'Data Sheet'!$D19*Timelines!H25*(1+'Data Sheet'!$D$30)^(CapEx!H$3-1)/10^6*(1+'Risk Analysis'!$D$12)</f>
        <v>1.0219884380160003</v>
      </c>
      <c r="I19" s="37">
        <f>'Area Statement'!$E36*'Data Sheet'!$D19*Timelines!I25*(1+'Data Sheet'!$D$30)^(CapEx!I$3-1)/10^6*(1+'Risk Analysis'!$D$12)</f>
        <v>0</v>
      </c>
      <c r="J19" s="37">
        <f>'Area Statement'!$E36*'Data Sheet'!$D19*Timelines!J25*(1+'Data Sheet'!$D$30)^(CapEx!J$3-1)/10^6*(1+'Risk Analysis'!$D$12)</f>
        <v>0</v>
      </c>
      <c r="K19" s="37">
        <f>'Area Statement'!$E36*'Data Sheet'!$D19*Timelines!K25*(1+'Data Sheet'!$D$30)^(CapEx!K$3-1)/10^6*(1+'Risk Analysis'!$D$12)</f>
        <v>0</v>
      </c>
      <c r="L19" s="37">
        <f>'Area Statement'!$E36*'Data Sheet'!$D19*Timelines!L25*(1+'Data Sheet'!$D$30)^(CapEx!L$3-1)/10^6*(1+'Risk Analysis'!$D$12)</f>
        <v>0</v>
      </c>
      <c r="M19" s="37">
        <f>'Area Statement'!$E36*'Data Sheet'!$D19*Timelines!M25*(1+'Data Sheet'!$D$30)^(CapEx!M$3-1)/10^6*(1+'Risk Analysis'!$D$12)</f>
        <v>0</v>
      </c>
      <c r="N19" s="37">
        <f>'Area Statement'!$E36*'Data Sheet'!$D19*Timelines!N25*(1+'Data Sheet'!$D$30)^(CapEx!N$3-1)/10^6*(1+'Risk Analysis'!$D$12)</f>
        <v>0</v>
      </c>
      <c r="O19" s="37">
        <f>'Area Statement'!$E36*'Data Sheet'!$D19*Timelines!O25*(1+'Data Sheet'!$D$30)^(CapEx!O$3-1)/10^6*(1+'Risk Analysis'!$D$12)</f>
        <v>0</v>
      </c>
      <c r="P19" s="37">
        <f>'Area Statement'!$E36*'Data Sheet'!$D19*Timelines!P25*(1+'Data Sheet'!$D$30)^(CapEx!P$3-1)/10^6*(1+'Risk Analysis'!$D$12)</f>
        <v>0</v>
      </c>
      <c r="Q19" s="37">
        <f>'Area Statement'!$E36*'Data Sheet'!$D19*Timelines!Q25*(1+'Data Sheet'!$D$30)^(CapEx!Q$3-1)/10^6*(1+'Risk Analysis'!$D$12)</f>
        <v>0</v>
      </c>
      <c r="R19" s="37">
        <f>'Area Statement'!$E36*'Data Sheet'!$D19*Timelines!R25*(1+'Data Sheet'!$D$30)^(CapEx!R$3-1)/10^6*(1+'Risk Analysis'!$D$12)</f>
        <v>0</v>
      </c>
      <c r="S19" s="37">
        <f>'Area Statement'!$E36*'Data Sheet'!$D19*Timelines!S25*(1+'Data Sheet'!$D$30)^(CapEx!S$3-1)/10^6*(1+'Risk Analysis'!$D$12)</f>
        <v>0</v>
      </c>
      <c r="T19" s="37">
        <f>'Area Statement'!$E36*'Data Sheet'!$D19*Timelines!T25*(1+'Data Sheet'!$D$30)^(CapEx!T$3-1)/10^6*(1+'Risk Analysis'!$D$12)</f>
        <v>0</v>
      </c>
      <c r="U19" s="37">
        <f>'Area Statement'!$E36*'Data Sheet'!$D19*Timelines!U25*(1+'Data Sheet'!$D$30)^(CapEx!U$3-1)/10^6*(1+'Risk Analysis'!$D$12)</f>
        <v>0</v>
      </c>
      <c r="V19" s="37">
        <f>'Area Statement'!$E36*'Data Sheet'!$D19*Timelines!V25*(1+'Data Sheet'!$D$30)^(CapEx!V$3-1)/10^6*(1+'Risk Analysis'!$D$12)</f>
        <v>0</v>
      </c>
    </row>
    <row r="20" spans="1:22" x14ac:dyDescent="0.25">
      <c r="A20" s="22" t="s">
        <v>17</v>
      </c>
      <c r="B20" s="26" t="s">
        <v>25</v>
      </c>
      <c r="C20" s="37">
        <f>'Area Statement'!$E37*'Data Sheet'!$D20*Timelines!C26*(1+'Data Sheet'!$D$30)^(CapEx!C$3-1)/10^6*(1+'Risk Analysis'!$D$12)</f>
        <v>0</v>
      </c>
      <c r="D20" s="37">
        <f>'Area Statement'!$E37*'Data Sheet'!$D20*Timelines!D26*(1+'Data Sheet'!$D$30)^(CapEx!D$3-1)/10^6*(1+'Risk Analysis'!$D$12)</f>
        <v>0</v>
      </c>
      <c r="E20" s="37">
        <f>'Area Statement'!$E37*'Data Sheet'!$D20*Timelines!E26*(1+'Data Sheet'!$D$30)^(CapEx!E$3-1)/10^6*(1+'Risk Analysis'!$D$12)</f>
        <v>0.45021600000000006</v>
      </c>
      <c r="F20" s="37">
        <f>'Area Statement'!$E37*'Data Sheet'!$D20*Timelines!F26*(1+'Data Sheet'!$D$30)^(CapEx!F$3-1)/10^6*(1+'Risk Analysis'!$D$12)</f>
        <v>0.78037440000000002</v>
      </c>
      <c r="G20" s="37">
        <f>'Area Statement'!$E37*'Data Sheet'!$D20*Timelines!G26*(1+'Data Sheet'!$D$30)^(CapEx!G$3-1)/10^6*(1+'Risk Analysis'!$D$12)</f>
        <v>1.1362251264000003</v>
      </c>
      <c r="H20" s="37">
        <f>'Area Statement'!$E37*'Data Sheet'!$D20*Timelines!H26*(1+'Data Sheet'!$D$30)^(CapEx!H$3-1)/10^6*(1+'Risk Analysis'!$D$12)</f>
        <v>0.84405295104000022</v>
      </c>
      <c r="I20" s="37">
        <f>'Area Statement'!$E37*'Data Sheet'!$D20*Timelines!I26*(1+'Data Sheet'!$D$30)^(CapEx!I$3-1)/10^6*(1+'Risk Analysis'!$D$12)</f>
        <v>0</v>
      </c>
      <c r="J20" s="37">
        <f>'Area Statement'!$E37*'Data Sheet'!$D20*Timelines!J26*(1+'Data Sheet'!$D$30)^(CapEx!J$3-1)/10^6*(1+'Risk Analysis'!$D$12)</f>
        <v>0</v>
      </c>
      <c r="K20" s="37">
        <f>'Area Statement'!$E37*'Data Sheet'!$D20*Timelines!K26*(1+'Data Sheet'!$D$30)^(CapEx!K$3-1)/10^6*(1+'Risk Analysis'!$D$12)</f>
        <v>0</v>
      </c>
      <c r="L20" s="37">
        <f>'Area Statement'!$E37*'Data Sheet'!$D20*Timelines!L26*(1+'Data Sheet'!$D$30)^(CapEx!L$3-1)/10^6*(1+'Risk Analysis'!$D$12)</f>
        <v>0</v>
      </c>
      <c r="M20" s="37">
        <f>'Area Statement'!$E37*'Data Sheet'!$D20*Timelines!M26*(1+'Data Sheet'!$D$30)^(CapEx!M$3-1)/10^6*(1+'Risk Analysis'!$D$12)</f>
        <v>0</v>
      </c>
      <c r="N20" s="37">
        <f>'Area Statement'!$E37*'Data Sheet'!$D20*Timelines!N26*(1+'Data Sheet'!$D$30)^(CapEx!N$3-1)/10^6*(1+'Risk Analysis'!$D$12)</f>
        <v>0</v>
      </c>
      <c r="O20" s="37">
        <f>'Area Statement'!$E37*'Data Sheet'!$D20*Timelines!O26*(1+'Data Sheet'!$D$30)^(CapEx!O$3-1)/10^6*(1+'Risk Analysis'!$D$12)</f>
        <v>0</v>
      </c>
      <c r="P20" s="37">
        <f>'Area Statement'!$E37*'Data Sheet'!$D20*Timelines!P26*(1+'Data Sheet'!$D$30)^(CapEx!P$3-1)/10^6*(1+'Risk Analysis'!$D$12)</f>
        <v>0</v>
      </c>
      <c r="Q20" s="37">
        <f>'Area Statement'!$E37*'Data Sheet'!$D20*Timelines!Q26*(1+'Data Sheet'!$D$30)^(CapEx!Q$3-1)/10^6*(1+'Risk Analysis'!$D$12)</f>
        <v>0</v>
      </c>
      <c r="R20" s="37">
        <f>'Area Statement'!$E37*'Data Sheet'!$D20*Timelines!R26*(1+'Data Sheet'!$D$30)^(CapEx!R$3-1)/10^6*(1+'Risk Analysis'!$D$12)</f>
        <v>0</v>
      </c>
      <c r="S20" s="37">
        <f>'Area Statement'!$E37*'Data Sheet'!$D20*Timelines!S26*(1+'Data Sheet'!$D$30)^(CapEx!S$3-1)/10^6*(1+'Risk Analysis'!$D$12)</f>
        <v>0</v>
      </c>
      <c r="T20" s="37">
        <f>'Area Statement'!$E37*'Data Sheet'!$D20*Timelines!T26*(1+'Data Sheet'!$D$30)^(CapEx!T$3-1)/10^6*(1+'Risk Analysis'!$D$12)</f>
        <v>0</v>
      </c>
      <c r="U20" s="37">
        <f>'Area Statement'!$E37*'Data Sheet'!$D20*Timelines!U26*(1+'Data Sheet'!$D$30)^(CapEx!U$3-1)/10^6*(1+'Risk Analysis'!$D$12)</f>
        <v>0</v>
      </c>
      <c r="V20" s="37">
        <f>'Area Statement'!$E37*'Data Sheet'!$D20*Timelines!V26*(1+'Data Sheet'!$D$30)^(CapEx!V$3-1)/10^6*(1+'Risk Analysis'!$D$12)</f>
        <v>0</v>
      </c>
    </row>
    <row r="21" spans="1:22" x14ac:dyDescent="0.25">
      <c r="A21" s="22" t="s">
        <v>18</v>
      </c>
      <c r="B21" s="26" t="s">
        <v>26</v>
      </c>
      <c r="C21" s="37">
        <f>'Area Statement'!$E38*'Data Sheet'!$D21*Timelines!C27*(1+'Data Sheet'!$D$30)^(CapEx!C$3-1)/10^6*(1+'Risk Analysis'!$D$12)</f>
        <v>0</v>
      </c>
      <c r="D21" s="37">
        <f>'Area Statement'!$E38*'Data Sheet'!$D21*Timelines!D27*(1+'Data Sheet'!$D$30)^(CapEx!D$3-1)/10^6*(1+'Risk Analysis'!$D$12)</f>
        <v>0</v>
      </c>
      <c r="E21" s="37">
        <f>'Area Statement'!$E38*'Data Sheet'!$D21*Timelines!E27*(1+'Data Sheet'!$D$30)^(CapEx!E$3-1)/10^6*(1+'Risk Analysis'!$D$12)</f>
        <v>0.36990719999999999</v>
      </c>
      <c r="F21" s="37">
        <f>'Area Statement'!$E38*'Data Sheet'!$D21*Timelines!F27*(1+'Data Sheet'!$D$30)^(CapEx!F$3-1)/10^6*(1+'Risk Analysis'!$D$12)</f>
        <v>0.64117248000000004</v>
      </c>
      <c r="G21" s="37">
        <f>'Area Statement'!$E38*'Data Sheet'!$D21*Timelines!G27*(1+'Data Sheet'!$D$30)^(CapEx!G$3-1)/10^6*(1+'Risk Analysis'!$D$12)</f>
        <v>0.93354713088000019</v>
      </c>
      <c r="H21" s="37">
        <f>'Area Statement'!$E38*'Data Sheet'!$D21*Timelines!H27*(1+'Data Sheet'!$D$30)^(CapEx!H$3-1)/10^6*(1+'Risk Analysis'!$D$12)</f>
        <v>0.69349215436800027</v>
      </c>
      <c r="I21" s="37">
        <f>'Area Statement'!$E38*'Data Sheet'!$D21*Timelines!I27*(1+'Data Sheet'!$D$30)^(CapEx!I$3-1)/10^6*(1+'Risk Analysis'!$D$12)</f>
        <v>0</v>
      </c>
      <c r="J21" s="37">
        <f>'Area Statement'!$E38*'Data Sheet'!$D21*Timelines!J27*(1+'Data Sheet'!$D$30)^(CapEx!J$3-1)/10^6*(1+'Risk Analysis'!$D$12)</f>
        <v>0</v>
      </c>
      <c r="K21" s="37">
        <f>'Area Statement'!$E38*'Data Sheet'!$D21*Timelines!K27*(1+'Data Sheet'!$D$30)^(CapEx!K$3-1)/10^6*(1+'Risk Analysis'!$D$12)</f>
        <v>0</v>
      </c>
      <c r="L21" s="37">
        <f>'Area Statement'!$E38*'Data Sheet'!$D21*Timelines!L27*(1+'Data Sheet'!$D$30)^(CapEx!L$3-1)/10^6*(1+'Risk Analysis'!$D$12)</f>
        <v>0</v>
      </c>
      <c r="M21" s="37">
        <f>'Area Statement'!$E38*'Data Sheet'!$D21*Timelines!M27*(1+'Data Sheet'!$D$30)^(CapEx!M$3-1)/10^6*(1+'Risk Analysis'!$D$12)</f>
        <v>0</v>
      </c>
      <c r="N21" s="37">
        <f>'Area Statement'!$E38*'Data Sheet'!$D21*Timelines!N27*(1+'Data Sheet'!$D$30)^(CapEx!N$3-1)/10^6*(1+'Risk Analysis'!$D$12)</f>
        <v>0</v>
      </c>
      <c r="O21" s="37">
        <f>'Area Statement'!$E38*'Data Sheet'!$D21*Timelines!O27*(1+'Data Sheet'!$D$30)^(CapEx!O$3-1)/10^6*(1+'Risk Analysis'!$D$12)</f>
        <v>0</v>
      </c>
      <c r="P21" s="37">
        <f>'Area Statement'!$E38*'Data Sheet'!$D21*Timelines!P27*(1+'Data Sheet'!$D$30)^(CapEx!P$3-1)/10^6*(1+'Risk Analysis'!$D$12)</f>
        <v>0</v>
      </c>
      <c r="Q21" s="37">
        <f>'Area Statement'!$E38*'Data Sheet'!$D21*Timelines!Q27*(1+'Data Sheet'!$D$30)^(CapEx!Q$3-1)/10^6*(1+'Risk Analysis'!$D$12)</f>
        <v>0</v>
      </c>
      <c r="R21" s="37">
        <f>'Area Statement'!$E38*'Data Sheet'!$D21*Timelines!R27*(1+'Data Sheet'!$D$30)^(CapEx!R$3-1)/10^6*(1+'Risk Analysis'!$D$12)</f>
        <v>0</v>
      </c>
      <c r="S21" s="37">
        <f>'Area Statement'!$E38*'Data Sheet'!$D21*Timelines!S27*(1+'Data Sheet'!$D$30)^(CapEx!S$3-1)/10^6*(1+'Risk Analysis'!$D$12)</f>
        <v>0</v>
      </c>
      <c r="T21" s="37">
        <f>'Area Statement'!$E38*'Data Sheet'!$D21*Timelines!T27*(1+'Data Sheet'!$D$30)^(CapEx!T$3-1)/10^6*(1+'Risk Analysis'!$D$12)</f>
        <v>0</v>
      </c>
      <c r="U21" s="37">
        <f>'Area Statement'!$E38*'Data Sheet'!$D21*Timelines!U27*(1+'Data Sheet'!$D$30)^(CapEx!U$3-1)/10^6*(1+'Risk Analysis'!$D$12)</f>
        <v>0</v>
      </c>
      <c r="V21" s="37">
        <f>'Area Statement'!$E38*'Data Sheet'!$D21*Timelines!V27*(1+'Data Sheet'!$D$30)^(CapEx!V$3-1)/10^6*(1+'Risk Analysis'!$D$12)</f>
        <v>0</v>
      </c>
    </row>
    <row r="22" spans="1:22" x14ac:dyDescent="0.25">
      <c r="A22" s="22" t="s">
        <v>19</v>
      </c>
      <c r="B22" s="26" t="s">
        <v>27</v>
      </c>
      <c r="C22" s="37">
        <f>'Area Statement'!$E39*'Data Sheet'!$D22*Timelines!C28*(1+'Data Sheet'!$D$30)^(CapEx!C$3-1)/10^6*(1+'Risk Analysis'!$D$12)</f>
        <v>0</v>
      </c>
      <c r="D22" s="37">
        <f>'Area Statement'!$E39*'Data Sheet'!$D22*Timelines!D28*(1+'Data Sheet'!$D$30)^(CapEx!D$3-1)/10^6*(1+'Risk Analysis'!$D$12)</f>
        <v>0</v>
      </c>
      <c r="E22" s="37">
        <f>'Area Statement'!$E39*'Data Sheet'!$D22*Timelines!E28*(1+'Data Sheet'!$D$30)^(CapEx!E$3-1)/10^6*(1+'Risk Analysis'!$D$12)</f>
        <v>0.24336000000000002</v>
      </c>
      <c r="F22" s="37">
        <f>'Area Statement'!$E39*'Data Sheet'!$D22*Timelines!F28*(1+'Data Sheet'!$D$30)^(CapEx!F$3-1)/10^6*(1+'Risk Analysis'!$D$12)</f>
        <v>0.50618879999999999</v>
      </c>
      <c r="G22" s="37">
        <f>'Area Statement'!$E39*'Data Sheet'!$D22*Timelines!G28*(1+'Data Sheet'!$D$30)^(CapEx!G$3-1)/10^6*(1+'Risk Analysis'!$D$12)</f>
        <v>0.78965452800000013</v>
      </c>
      <c r="H22" s="37">
        <f>'Area Statement'!$E39*'Data Sheet'!$D22*Timelines!H28*(1+'Data Sheet'!$D$30)^(CapEx!H$3-1)/10^6*(1+'Risk Analysis'!$D$12)</f>
        <v>1.0949876121600002</v>
      </c>
      <c r="I22" s="37">
        <f>'Area Statement'!$E39*'Data Sheet'!$D22*Timelines!I28*(1+'Data Sheet'!$D$30)^(CapEx!I$3-1)/10^6*(1+'Risk Analysis'!$D$12)</f>
        <v>0</v>
      </c>
      <c r="J22" s="37">
        <f>'Area Statement'!$E39*'Data Sheet'!$D22*Timelines!J28*(1+'Data Sheet'!$D$30)^(CapEx!J$3-1)/10^6*(1+'Risk Analysis'!$D$12)</f>
        <v>0</v>
      </c>
      <c r="K22" s="37">
        <f>'Area Statement'!$E39*'Data Sheet'!$D22*Timelines!K28*(1+'Data Sheet'!$D$30)^(CapEx!K$3-1)/10^6*(1+'Risk Analysis'!$D$12)</f>
        <v>0</v>
      </c>
      <c r="L22" s="37">
        <f>'Area Statement'!$E39*'Data Sheet'!$D22*Timelines!L28*(1+'Data Sheet'!$D$30)^(CapEx!L$3-1)/10^6*(1+'Risk Analysis'!$D$12)</f>
        <v>0</v>
      </c>
      <c r="M22" s="37">
        <f>'Area Statement'!$E39*'Data Sheet'!$D22*Timelines!M28*(1+'Data Sheet'!$D$30)^(CapEx!M$3-1)/10^6*(1+'Risk Analysis'!$D$12)</f>
        <v>0</v>
      </c>
      <c r="N22" s="37">
        <f>'Area Statement'!$E39*'Data Sheet'!$D22*Timelines!N28*(1+'Data Sheet'!$D$30)^(CapEx!N$3-1)/10^6*(1+'Risk Analysis'!$D$12)</f>
        <v>0</v>
      </c>
      <c r="O22" s="37">
        <f>'Area Statement'!$E39*'Data Sheet'!$D22*Timelines!O28*(1+'Data Sheet'!$D$30)^(CapEx!O$3-1)/10^6*(1+'Risk Analysis'!$D$12)</f>
        <v>0</v>
      </c>
      <c r="P22" s="37">
        <f>'Area Statement'!$E39*'Data Sheet'!$D22*Timelines!P28*(1+'Data Sheet'!$D$30)^(CapEx!P$3-1)/10^6*(1+'Risk Analysis'!$D$12)</f>
        <v>0</v>
      </c>
      <c r="Q22" s="37">
        <f>'Area Statement'!$E39*'Data Sheet'!$D22*Timelines!Q28*(1+'Data Sheet'!$D$30)^(CapEx!Q$3-1)/10^6*(1+'Risk Analysis'!$D$12)</f>
        <v>0</v>
      </c>
      <c r="R22" s="37">
        <f>'Area Statement'!$E39*'Data Sheet'!$D22*Timelines!R28*(1+'Data Sheet'!$D$30)^(CapEx!R$3-1)/10^6*(1+'Risk Analysis'!$D$12)</f>
        <v>0</v>
      </c>
      <c r="S22" s="37">
        <f>'Area Statement'!$E39*'Data Sheet'!$D22*Timelines!S28*(1+'Data Sheet'!$D$30)^(CapEx!S$3-1)/10^6*(1+'Risk Analysis'!$D$12)</f>
        <v>0</v>
      </c>
      <c r="T22" s="37">
        <f>'Area Statement'!$E39*'Data Sheet'!$D22*Timelines!T28*(1+'Data Sheet'!$D$30)^(CapEx!T$3-1)/10^6*(1+'Risk Analysis'!$D$12)</f>
        <v>0</v>
      </c>
      <c r="U22" s="37">
        <f>'Area Statement'!$E39*'Data Sheet'!$D22*Timelines!U28*(1+'Data Sheet'!$D$30)^(CapEx!U$3-1)/10^6*(1+'Risk Analysis'!$D$12)</f>
        <v>0</v>
      </c>
      <c r="V22" s="37">
        <f>'Area Statement'!$E39*'Data Sheet'!$D22*Timelines!V28*(1+'Data Sheet'!$D$30)^(CapEx!V$3-1)/10^6*(1+'Risk Analysis'!$D$12)</f>
        <v>0</v>
      </c>
    </row>
    <row r="23" spans="1:22" x14ac:dyDescent="0.25">
      <c r="A23" s="22" t="s">
        <v>20</v>
      </c>
      <c r="B23" s="26" t="s">
        <v>21</v>
      </c>
      <c r="C23" s="37">
        <f>'Area Statement'!$E40*'Data Sheet'!$D23*Timelines!C29*(1+'Data Sheet'!$D$30)^(CapEx!C$3-1)/10^6*(1+'Risk Analysis'!$D$12)</f>
        <v>0</v>
      </c>
      <c r="D23" s="37">
        <f>'Area Statement'!$E40*'Data Sheet'!$D23*Timelines!D29*(1+'Data Sheet'!$D$30)^(CapEx!D$3-1)/10^6*(1+'Risk Analysis'!$D$12)</f>
        <v>0</v>
      </c>
      <c r="E23" s="37">
        <f>'Area Statement'!$E40*'Data Sheet'!$D23*Timelines!E29*(1+'Data Sheet'!$D$30)^(CapEx!E$3-1)/10^6*(1+'Risk Analysis'!$D$12)</f>
        <v>0</v>
      </c>
      <c r="F23" s="37">
        <f>'Area Statement'!$E40*'Data Sheet'!$D23*Timelines!F29*(1+'Data Sheet'!$D$30)^(CapEx!F$3-1)/10^6*(1+'Risk Analysis'!$D$12)</f>
        <v>0</v>
      </c>
      <c r="G23" s="37">
        <f>'Area Statement'!$E40*'Data Sheet'!$D23*Timelines!G29*(1+'Data Sheet'!$D$30)^(CapEx!G$3-1)/10^6*(1+'Risk Analysis'!$D$12)</f>
        <v>0</v>
      </c>
      <c r="H23" s="37">
        <f>'Area Statement'!$E40*'Data Sheet'!$D23*Timelines!H29*(1+'Data Sheet'!$D$30)^(CapEx!H$3-1)/10^6*(1+'Risk Analysis'!$D$12)</f>
        <v>0</v>
      </c>
      <c r="I23" s="37">
        <f>'Area Statement'!$E40*'Data Sheet'!$D23*Timelines!I29*(1+'Data Sheet'!$D$30)^(CapEx!I$3-1)/10^6*(1+'Risk Analysis'!$D$12)</f>
        <v>0</v>
      </c>
      <c r="J23" s="37">
        <f>'Area Statement'!$E40*'Data Sheet'!$D23*Timelines!J29*(1+'Data Sheet'!$D$30)^(CapEx!J$3-1)/10^6*(1+'Risk Analysis'!$D$12)</f>
        <v>0</v>
      </c>
      <c r="K23" s="37">
        <f>'Area Statement'!$E40*'Data Sheet'!$D23*Timelines!K29*(1+'Data Sheet'!$D$30)^(CapEx!K$3-1)/10^6*(1+'Risk Analysis'!$D$12)</f>
        <v>0</v>
      </c>
      <c r="L23" s="37">
        <f>'Area Statement'!$E40*'Data Sheet'!$D23*Timelines!L29*(1+'Data Sheet'!$D$30)^(CapEx!L$3-1)/10^6*(1+'Risk Analysis'!$D$12)</f>
        <v>0</v>
      </c>
      <c r="M23" s="37">
        <f>'Area Statement'!$E40*'Data Sheet'!$D23*Timelines!M29*(1+'Data Sheet'!$D$30)^(CapEx!M$3-1)/10^6*(1+'Risk Analysis'!$D$12)</f>
        <v>0</v>
      </c>
      <c r="N23" s="37">
        <f>'Area Statement'!$E40*'Data Sheet'!$D23*Timelines!N29*(1+'Data Sheet'!$D$30)^(CapEx!N$3-1)/10^6*(1+'Risk Analysis'!$D$12)</f>
        <v>0</v>
      </c>
      <c r="O23" s="37">
        <f>'Area Statement'!$E40*'Data Sheet'!$D23*Timelines!O29*(1+'Data Sheet'!$D$30)^(CapEx!O$3-1)/10^6*(1+'Risk Analysis'!$D$12)</f>
        <v>0</v>
      </c>
      <c r="P23" s="37">
        <f>'Area Statement'!$E40*'Data Sheet'!$D23*Timelines!P29*(1+'Data Sheet'!$D$30)^(CapEx!P$3-1)/10^6*(1+'Risk Analysis'!$D$12)</f>
        <v>0</v>
      </c>
      <c r="Q23" s="37">
        <f>'Area Statement'!$E40*'Data Sheet'!$D23*Timelines!Q29*(1+'Data Sheet'!$D$30)^(CapEx!Q$3-1)/10^6*(1+'Risk Analysis'!$D$12)</f>
        <v>0</v>
      </c>
      <c r="R23" s="37">
        <f>'Area Statement'!$E40*'Data Sheet'!$D23*Timelines!R29*(1+'Data Sheet'!$D$30)^(CapEx!R$3-1)/10^6*(1+'Risk Analysis'!$D$12)</f>
        <v>0</v>
      </c>
      <c r="S23" s="37">
        <f>'Area Statement'!$E40*'Data Sheet'!$D23*Timelines!S29*(1+'Data Sheet'!$D$30)^(CapEx!S$3-1)/10^6*(1+'Risk Analysis'!$D$12)</f>
        <v>0</v>
      </c>
      <c r="T23" s="37">
        <f>'Area Statement'!$E40*'Data Sheet'!$D23*Timelines!T29*(1+'Data Sheet'!$D$30)^(CapEx!T$3-1)/10^6*(1+'Risk Analysis'!$D$12)</f>
        <v>0</v>
      </c>
      <c r="U23" s="37">
        <f>'Area Statement'!$E40*'Data Sheet'!$D23*Timelines!U29*(1+'Data Sheet'!$D$30)^(CapEx!U$3-1)/10^6*(1+'Risk Analysis'!$D$12)</f>
        <v>0</v>
      </c>
      <c r="V23" s="37">
        <f>'Area Statement'!$E40*'Data Sheet'!$D23*Timelines!V29*(1+'Data Sheet'!$D$30)^(CapEx!V$3-1)/10^6*(1+'Risk Analysis'!$D$12)</f>
        <v>0</v>
      </c>
    </row>
    <row r="24" spans="1:22" x14ac:dyDescent="0.25">
      <c r="A24" s="22" t="s">
        <v>28</v>
      </c>
      <c r="B24" s="26" t="s">
        <v>21</v>
      </c>
      <c r="C24" s="37">
        <f>'Area Statement'!$E41*'Data Sheet'!$D24*Timelines!C30*(1+'Data Sheet'!$D$30)^(CapEx!C$3-1)/10^6*(1+'Risk Analysis'!$D$12)</f>
        <v>0</v>
      </c>
      <c r="D24" s="37">
        <f>'Area Statement'!$E41*'Data Sheet'!$D24*Timelines!D30*(1+'Data Sheet'!$D$30)^(CapEx!D$3-1)/10^6*(1+'Risk Analysis'!$D$12)</f>
        <v>0</v>
      </c>
      <c r="E24" s="37">
        <f>'Area Statement'!$E41*'Data Sheet'!$D24*Timelines!E30*(1+'Data Sheet'!$D$30)^(CapEx!E$3-1)/10^6*(1+'Risk Analysis'!$D$12)</f>
        <v>0</v>
      </c>
      <c r="F24" s="37">
        <f>'Area Statement'!$E41*'Data Sheet'!$D24*Timelines!F30*(1+'Data Sheet'!$D$30)^(CapEx!F$3-1)/10^6*(1+'Risk Analysis'!$D$12)</f>
        <v>0</v>
      </c>
      <c r="G24" s="37">
        <f>'Area Statement'!$E41*'Data Sheet'!$D24*Timelines!G30*(1+'Data Sheet'!$D$30)^(CapEx!G$3-1)/10^6*(1+'Risk Analysis'!$D$12)</f>
        <v>0</v>
      </c>
      <c r="H24" s="37">
        <f>'Area Statement'!$E41*'Data Sheet'!$D24*Timelines!H30*(1+'Data Sheet'!$D$30)^(CapEx!H$3-1)/10^6*(1+'Risk Analysis'!$D$12)</f>
        <v>0</v>
      </c>
      <c r="I24" s="37">
        <f>'Area Statement'!$E41*'Data Sheet'!$D24*Timelines!I30*(1+'Data Sheet'!$D$30)^(CapEx!I$3-1)/10^6*(1+'Risk Analysis'!$D$12)</f>
        <v>0</v>
      </c>
      <c r="J24" s="37">
        <f>'Area Statement'!$E41*'Data Sheet'!$D24*Timelines!J30*(1+'Data Sheet'!$D$30)^(CapEx!J$3-1)/10^6*(1+'Risk Analysis'!$D$12)</f>
        <v>0</v>
      </c>
      <c r="K24" s="37">
        <f>'Area Statement'!$E41*'Data Sheet'!$D24*Timelines!K30*(1+'Data Sheet'!$D$30)^(CapEx!K$3-1)/10^6*(1+'Risk Analysis'!$D$12)</f>
        <v>0</v>
      </c>
      <c r="L24" s="37">
        <f>'Area Statement'!$E41*'Data Sheet'!$D24*Timelines!L30*(1+'Data Sheet'!$D$30)^(CapEx!L$3-1)/10^6*(1+'Risk Analysis'!$D$12)</f>
        <v>0</v>
      </c>
      <c r="M24" s="37">
        <f>'Area Statement'!$E41*'Data Sheet'!$D24*Timelines!M30*(1+'Data Sheet'!$D$30)^(CapEx!M$3-1)/10^6*(1+'Risk Analysis'!$D$12)</f>
        <v>0</v>
      </c>
      <c r="N24" s="37">
        <f>'Area Statement'!$E41*'Data Sheet'!$D24*Timelines!N30*(1+'Data Sheet'!$D$30)^(CapEx!N$3-1)/10^6*(1+'Risk Analysis'!$D$12)</f>
        <v>0</v>
      </c>
      <c r="O24" s="37">
        <f>'Area Statement'!$E41*'Data Sheet'!$D24*Timelines!O30*(1+'Data Sheet'!$D$30)^(CapEx!O$3-1)/10^6*(1+'Risk Analysis'!$D$12)</f>
        <v>0</v>
      </c>
      <c r="P24" s="37">
        <f>'Area Statement'!$E41*'Data Sheet'!$D24*Timelines!P30*(1+'Data Sheet'!$D$30)^(CapEx!P$3-1)/10^6*(1+'Risk Analysis'!$D$12)</f>
        <v>0</v>
      </c>
      <c r="Q24" s="37">
        <f>'Area Statement'!$E41*'Data Sheet'!$D24*Timelines!Q30*(1+'Data Sheet'!$D$30)^(CapEx!Q$3-1)/10^6*(1+'Risk Analysis'!$D$12)</f>
        <v>0</v>
      </c>
      <c r="R24" s="37">
        <f>'Area Statement'!$E41*'Data Sheet'!$D24*Timelines!R30*(1+'Data Sheet'!$D$30)^(CapEx!R$3-1)/10^6*(1+'Risk Analysis'!$D$12)</f>
        <v>0</v>
      </c>
      <c r="S24" s="37">
        <f>'Area Statement'!$E41*'Data Sheet'!$D24*Timelines!S30*(1+'Data Sheet'!$D$30)^(CapEx!S$3-1)/10^6*(1+'Risk Analysis'!$D$12)</f>
        <v>0</v>
      </c>
      <c r="T24" s="37">
        <f>'Area Statement'!$E41*'Data Sheet'!$D24*Timelines!T30*(1+'Data Sheet'!$D$30)^(CapEx!T$3-1)/10^6*(1+'Risk Analysis'!$D$12)</f>
        <v>0</v>
      </c>
      <c r="U24" s="37">
        <f>'Area Statement'!$E41*'Data Sheet'!$D24*Timelines!U30*(1+'Data Sheet'!$D$30)^(CapEx!U$3-1)/10^6*(1+'Risk Analysis'!$D$12)</f>
        <v>0</v>
      </c>
      <c r="V24" s="37">
        <f>'Area Statement'!$E41*'Data Sheet'!$D24*Timelines!V30*(1+'Data Sheet'!$D$30)^(CapEx!V$3-1)/10^6*(1+'Risk Analysis'!$D$12)</f>
        <v>0</v>
      </c>
    </row>
    <row r="25" spans="1:22" x14ac:dyDescent="0.25">
      <c r="A25" s="22" t="s">
        <v>29</v>
      </c>
      <c r="B25" s="26" t="s">
        <v>21</v>
      </c>
      <c r="C25" s="37">
        <f>'Area Statement'!$E42*'Data Sheet'!$D25*Timelines!C31*(1+'Data Sheet'!$D$30)^(CapEx!C$3-1)/10^6*(1+'Risk Analysis'!$D$12)</f>
        <v>0</v>
      </c>
      <c r="D25" s="37">
        <f>'Area Statement'!$E42*'Data Sheet'!$D25*Timelines!D31*(1+'Data Sheet'!$D$30)^(CapEx!D$3-1)/10^6*(1+'Risk Analysis'!$D$12)</f>
        <v>0</v>
      </c>
      <c r="E25" s="37">
        <f>'Area Statement'!$E42*'Data Sheet'!$D25*Timelines!E31*(1+'Data Sheet'!$D$30)^(CapEx!E$3-1)/10^6*(1+'Risk Analysis'!$D$12)</f>
        <v>0</v>
      </c>
      <c r="F25" s="37">
        <f>'Area Statement'!$E42*'Data Sheet'!$D25*Timelines!F31*(1+'Data Sheet'!$D$30)^(CapEx!F$3-1)/10^6*(1+'Risk Analysis'!$D$12)</f>
        <v>0</v>
      </c>
      <c r="G25" s="37">
        <f>'Area Statement'!$E42*'Data Sheet'!$D25*Timelines!G31*(1+'Data Sheet'!$D$30)^(CapEx!G$3-1)/10^6*(1+'Risk Analysis'!$D$12)</f>
        <v>0</v>
      </c>
      <c r="H25" s="37">
        <f>'Area Statement'!$E42*'Data Sheet'!$D25*Timelines!H31*(1+'Data Sheet'!$D$30)^(CapEx!H$3-1)/10^6*(1+'Risk Analysis'!$D$12)</f>
        <v>0</v>
      </c>
      <c r="I25" s="37">
        <f>'Area Statement'!$E42*'Data Sheet'!$D25*Timelines!I31*(1+'Data Sheet'!$D$30)^(CapEx!I$3-1)/10^6*(1+'Risk Analysis'!$D$12)</f>
        <v>0</v>
      </c>
      <c r="J25" s="37">
        <f>'Area Statement'!$E42*'Data Sheet'!$D25*Timelines!J31*(1+'Data Sheet'!$D$30)^(CapEx!J$3-1)/10^6*(1+'Risk Analysis'!$D$12)</f>
        <v>0</v>
      </c>
      <c r="K25" s="37">
        <f>'Area Statement'!$E42*'Data Sheet'!$D25*Timelines!K31*(1+'Data Sheet'!$D$30)^(CapEx!K$3-1)/10^6*(1+'Risk Analysis'!$D$12)</f>
        <v>0</v>
      </c>
      <c r="L25" s="37">
        <f>'Area Statement'!$E42*'Data Sheet'!$D25*Timelines!L31*(1+'Data Sheet'!$D$30)^(CapEx!L$3-1)/10^6*(1+'Risk Analysis'!$D$12)</f>
        <v>0</v>
      </c>
      <c r="M25" s="37">
        <f>'Area Statement'!$E42*'Data Sheet'!$D25*Timelines!M31*(1+'Data Sheet'!$D$30)^(CapEx!M$3-1)/10^6*(1+'Risk Analysis'!$D$12)</f>
        <v>0</v>
      </c>
      <c r="N25" s="37">
        <f>'Area Statement'!$E42*'Data Sheet'!$D25*Timelines!N31*(1+'Data Sheet'!$D$30)^(CapEx!N$3-1)/10^6*(1+'Risk Analysis'!$D$12)</f>
        <v>0</v>
      </c>
      <c r="O25" s="37">
        <f>'Area Statement'!$E42*'Data Sheet'!$D25*Timelines!O31*(1+'Data Sheet'!$D$30)^(CapEx!O$3-1)/10^6*(1+'Risk Analysis'!$D$12)</f>
        <v>0</v>
      </c>
      <c r="P25" s="37">
        <f>'Area Statement'!$E42*'Data Sheet'!$D25*Timelines!P31*(1+'Data Sheet'!$D$30)^(CapEx!P$3-1)/10^6*(1+'Risk Analysis'!$D$12)</f>
        <v>0</v>
      </c>
      <c r="Q25" s="37">
        <f>'Area Statement'!$E42*'Data Sheet'!$D25*Timelines!Q31*(1+'Data Sheet'!$D$30)^(CapEx!Q$3-1)/10^6*(1+'Risk Analysis'!$D$12)</f>
        <v>0</v>
      </c>
      <c r="R25" s="37">
        <f>'Area Statement'!$E42*'Data Sheet'!$D25*Timelines!R31*(1+'Data Sheet'!$D$30)^(CapEx!R$3-1)/10^6*(1+'Risk Analysis'!$D$12)</f>
        <v>0</v>
      </c>
      <c r="S25" s="37">
        <f>'Area Statement'!$E42*'Data Sheet'!$D25*Timelines!S31*(1+'Data Sheet'!$D$30)^(CapEx!S$3-1)/10^6*(1+'Risk Analysis'!$D$12)</f>
        <v>0</v>
      </c>
      <c r="T25" s="37">
        <f>'Area Statement'!$E42*'Data Sheet'!$D25*Timelines!T31*(1+'Data Sheet'!$D$30)^(CapEx!T$3-1)/10^6*(1+'Risk Analysis'!$D$12)</f>
        <v>0</v>
      </c>
      <c r="U25" s="37">
        <f>'Area Statement'!$E42*'Data Sheet'!$D25*Timelines!U31*(1+'Data Sheet'!$D$30)^(CapEx!U$3-1)/10^6*(1+'Risk Analysis'!$D$12)</f>
        <v>0</v>
      </c>
      <c r="V25" s="37">
        <f>'Area Statement'!$E42*'Data Sheet'!$D25*Timelines!V31*(1+'Data Sheet'!$D$30)^(CapEx!V$3-1)/10^6*(1+'Risk Analysis'!$D$12)</f>
        <v>0</v>
      </c>
    </row>
    <row r="26" spans="1:22" x14ac:dyDescent="0.25">
      <c r="A26" s="22" t="s">
        <v>30</v>
      </c>
      <c r="B26" s="26" t="s">
        <v>21</v>
      </c>
      <c r="C26" s="37">
        <f>'Area Statement'!$E43*'Data Sheet'!$D26*Timelines!C32*(1+'Data Sheet'!$D$30)^(CapEx!C$3-1)/10^6*(1+'Risk Analysis'!$D$12)</f>
        <v>0</v>
      </c>
      <c r="D26" s="37">
        <f>'Area Statement'!$E43*'Data Sheet'!$D26*Timelines!D32*(1+'Data Sheet'!$D$30)^(CapEx!D$3-1)/10^6*(1+'Risk Analysis'!$D$12)</f>
        <v>0</v>
      </c>
      <c r="E26" s="37">
        <f>'Area Statement'!$E43*'Data Sheet'!$D26*Timelines!E32*(1+'Data Sheet'!$D$30)^(CapEx!E$3-1)/10^6*(1+'Risk Analysis'!$D$12)</f>
        <v>0</v>
      </c>
      <c r="F26" s="37">
        <f>'Area Statement'!$E43*'Data Sheet'!$D26*Timelines!F32*(1+'Data Sheet'!$D$30)^(CapEx!F$3-1)/10^6*(1+'Risk Analysis'!$D$12)</f>
        <v>0</v>
      </c>
      <c r="G26" s="37">
        <f>'Area Statement'!$E43*'Data Sheet'!$D26*Timelines!G32*(1+'Data Sheet'!$D$30)^(CapEx!G$3-1)/10^6*(1+'Risk Analysis'!$D$12)</f>
        <v>0</v>
      </c>
      <c r="H26" s="37">
        <f>'Area Statement'!$E43*'Data Sheet'!$D26*Timelines!H32*(1+'Data Sheet'!$D$30)^(CapEx!H$3-1)/10^6*(1+'Risk Analysis'!$D$12)</f>
        <v>0</v>
      </c>
      <c r="I26" s="37">
        <f>'Area Statement'!$E43*'Data Sheet'!$D26*Timelines!I32*(1+'Data Sheet'!$D$30)^(CapEx!I$3-1)/10^6*(1+'Risk Analysis'!$D$12)</f>
        <v>0</v>
      </c>
      <c r="J26" s="37">
        <f>'Area Statement'!$E43*'Data Sheet'!$D26*Timelines!J32*(1+'Data Sheet'!$D$30)^(CapEx!J$3-1)/10^6*(1+'Risk Analysis'!$D$12)</f>
        <v>0</v>
      </c>
      <c r="K26" s="37">
        <f>'Area Statement'!$E43*'Data Sheet'!$D26*Timelines!K32*(1+'Data Sheet'!$D$30)^(CapEx!K$3-1)/10^6*(1+'Risk Analysis'!$D$12)</f>
        <v>0</v>
      </c>
      <c r="L26" s="37">
        <f>'Area Statement'!$E43*'Data Sheet'!$D26*Timelines!L32*(1+'Data Sheet'!$D$30)^(CapEx!L$3-1)/10^6*(1+'Risk Analysis'!$D$12)</f>
        <v>0</v>
      </c>
      <c r="M26" s="37">
        <f>'Area Statement'!$E43*'Data Sheet'!$D26*Timelines!M32*(1+'Data Sheet'!$D$30)^(CapEx!M$3-1)/10^6*(1+'Risk Analysis'!$D$12)</f>
        <v>0</v>
      </c>
      <c r="N26" s="37">
        <f>'Area Statement'!$E43*'Data Sheet'!$D26*Timelines!N32*(1+'Data Sheet'!$D$30)^(CapEx!N$3-1)/10^6*(1+'Risk Analysis'!$D$12)</f>
        <v>0</v>
      </c>
      <c r="O26" s="37">
        <f>'Area Statement'!$E43*'Data Sheet'!$D26*Timelines!O32*(1+'Data Sheet'!$D$30)^(CapEx!O$3-1)/10^6*(1+'Risk Analysis'!$D$12)</f>
        <v>0</v>
      </c>
      <c r="P26" s="37">
        <f>'Area Statement'!$E43*'Data Sheet'!$D26*Timelines!P32*(1+'Data Sheet'!$D$30)^(CapEx!P$3-1)/10^6*(1+'Risk Analysis'!$D$12)</f>
        <v>0</v>
      </c>
      <c r="Q26" s="37">
        <f>'Area Statement'!$E43*'Data Sheet'!$D26*Timelines!Q32*(1+'Data Sheet'!$D$30)^(CapEx!Q$3-1)/10^6*(1+'Risk Analysis'!$D$12)</f>
        <v>0</v>
      </c>
      <c r="R26" s="37">
        <f>'Area Statement'!$E43*'Data Sheet'!$D26*Timelines!R32*(1+'Data Sheet'!$D$30)^(CapEx!R$3-1)/10^6*(1+'Risk Analysis'!$D$12)</f>
        <v>0</v>
      </c>
      <c r="S26" s="37">
        <f>'Area Statement'!$E43*'Data Sheet'!$D26*Timelines!S32*(1+'Data Sheet'!$D$30)^(CapEx!S$3-1)/10^6*(1+'Risk Analysis'!$D$12)</f>
        <v>0</v>
      </c>
      <c r="T26" s="37">
        <f>'Area Statement'!$E43*'Data Sheet'!$D26*Timelines!T32*(1+'Data Sheet'!$D$30)^(CapEx!T$3-1)/10^6*(1+'Risk Analysis'!$D$12)</f>
        <v>0</v>
      </c>
      <c r="U26" s="37">
        <f>'Area Statement'!$E43*'Data Sheet'!$D26*Timelines!U32*(1+'Data Sheet'!$D$30)^(CapEx!U$3-1)/10^6*(1+'Risk Analysis'!$D$12)</f>
        <v>0</v>
      </c>
      <c r="V26" s="37">
        <f>'Area Statement'!$E43*'Data Sheet'!$D26*Timelines!V32*(1+'Data Sheet'!$D$30)^(CapEx!V$3-1)/10^6*(1+'Risk Analysis'!$D$12)</f>
        <v>0</v>
      </c>
    </row>
    <row r="27" spans="1:22" x14ac:dyDescent="0.25">
      <c r="A27" s="22" t="s">
        <v>42</v>
      </c>
      <c r="B27" s="26" t="s">
        <v>79</v>
      </c>
      <c r="C27" s="37">
        <f>SUM(C19:C26)</f>
        <v>0</v>
      </c>
      <c r="D27" s="37">
        <f t="shared" ref="D27:V27" si="3">SUM(D19:D26)</f>
        <v>0</v>
      </c>
      <c r="E27" s="37">
        <f t="shared" si="3"/>
        <v>1.9720272000000003</v>
      </c>
      <c r="F27" s="37">
        <f t="shared" si="3"/>
        <v>3.1088428800000005</v>
      </c>
      <c r="G27" s="37">
        <f t="shared" si="3"/>
        <v>4.5791188684800002</v>
      </c>
      <c r="H27" s="37">
        <f t="shared" si="3"/>
        <v>3.6545211555840007</v>
      </c>
      <c r="I27" s="37">
        <f t="shared" si="3"/>
        <v>0</v>
      </c>
      <c r="J27" s="37">
        <f t="shared" si="3"/>
        <v>0</v>
      </c>
      <c r="K27" s="37">
        <f t="shared" si="3"/>
        <v>0</v>
      </c>
      <c r="L27" s="37">
        <f t="shared" si="3"/>
        <v>0</v>
      </c>
      <c r="M27" s="37">
        <f t="shared" si="3"/>
        <v>0</v>
      </c>
      <c r="N27" s="37">
        <f t="shared" si="3"/>
        <v>0</v>
      </c>
      <c r="O27" s="37">
        <f t="shared" si="3"/>
        <v>0</v>
      </c>
      <c r="P27" s="37">
        <f t="shared" si="3"/>
        <v>0</v>
      </c>
      <c r="Q27" s="37">
        <f t="shared" si="3"/>
        <v>0</v>
      </c>
      <c r="R27" s="37">
        <f t="shared" si="3"/>
        <v>0</v>
      </c>
      <c r="S27" s="37">
        <f t="shared" si="3"/>
        <v>0</v>
      </c>
      <c r="T27" s="37">
        <f t="shared" si="3"/>
        <v>0</v>
      </c>
      <c r="U27" s="37">
        <f t="shared" si="3"/>
        <v>0</v>
      </c>
      <c r="V27" s="37">
        <f t="shared" si="3"/>
        <v>0</v>
      </c>
    </row>
    <row r="29" spans="1:22" ht="15.75" x14ac:dyDescent="0.25">
      <c r="A29" s="11">
        <v>3</v>
      </c>
      <c r="B29" s="25" t="s">
        <v>61</v>
      </c>
      <c r="C29" s="25"/>
      <c r="D29" s="25"/>
      <c r="E29" s="25"/>
      <c r="F29" s="25"/>
      <c r="G29" s="25"/>
      <c r="H29" s="25"/>
      <c r="I29" s="25"/>
      <c r="J29" s="25"/>
      <c r="K29" s="25"/>
      <c r="L29" s="25"/>
      <c r="M29" s="25"/>
      <c r="N29" s="25"/>
      <c r="O29" s="25"/>
      <c r="P29" s="25"/>
      <c r="Q29" s="25"/>
      <c r="R29" s="25"/>
      <c r="S29" s="25"/>
      <c r="T29" s="25"/>
      <c r="U29" s="25"/>
      <c r="V29" s="25"/>
    </row>
    <row r="30" spans="1:22" x14ac:dyDescent="0.25">
      <c r="A30" s="24"/>
      <c r="B30" s="10" t="s">
        <v>181</v>
      </c>
      <c r="C30" s="37">
        <f>(C$17)*'Data Sheet'!$D$27</f>
        <v>0.11937500000000001</v>
      </c>
      <c r="D30" s="37">
        <f>(D$17)*'Data Sheet'!$D$27</f>
        <v>0.13780000000000001</v>
      </c>
      <c r="E30" s="37">
        <f>(E$17)*'Data Sheet'!$D$27</f>
        <v>0.12351872000000003</v>
      </c>
      <c r="F30" s="37">
        <f>(F$17)*'Data Sheet'!$D$27</f>
        <v>0.1187575168</v>
      </c>
      <c r="G30" s="37">
        <f>(G$17)*'Data Sheet'!$D$27</f>
        <v>6.1827024896000018E-2</v>
      </c>
      <c r="H30" s="37">
        <f>(H$17)*'Data Sheet'!$D$27</f>
        <v>0</v>
      </c>
      <c r="I30" s="37">
        <f>(I$17)*'Data Sheet'!$D$27</f>
        <v>0</v>
      </c>
      <c r="J30" s="37">
        <f>(J$17)*'Data Sheet'!$D$27</f>
        <v>0</v>
      </c>
      <c r="K30" s="37">
        <f>(K$17)*'Data Sheet'!$D$27</f>
        <v>0</v>
      </c>
      <c r="L30" s="37">
        <f>(L$17)*'Data Sheet'!$D$27</f>
        <v>0</v>
      </c>
      <c r="M30" s="37">
        <f>(M$17)*'Data Sheet'!$D$27</f>
        <v>0</v>
      </c>
      <c r="N30" s="37">
        <f>(N$17)*'Data Sheet'!$D$27</f>
        <v>0</v>
      </c>
      <c r="O30" s="37">
        <f>(O$17)*'Data Sheet'!$D$27</f>
        <v>0</v>
      </c>
      <c r="P30" s="37">
        <f>(P$17)*'Data Sheet'!$D$27</f>
        <v>0</v>
      </c>
      <c r="Q30" s="37">
        <f>(Q$17)*'Data Sheet'!$D$27</f>
        <v>0</v>
      </c>
      <c r="R30" s="37">
        <f>(R$17)*'Data Sheet'!$D$27</f>
        <v>0</v>
      </c>
      <c r="S30" s="37">
        <f>(S$17)*'Data Sheet'!$D$27</f>
        <v>0</v>
      </c>
      <c r="T30" s="37">
        <f>(T$17)*'Data Sheet'!$D$27</f>
        <v>0</v>
      </c>
      <c r="U30" s="37">
        <f>(U$17)*'Data Sheet'!$D$27</f>
        <v>0</v>
      </c>
      <c r="V30" s="37">
        <f>(V$17)*'Data Sheet'!$D$27</f>
        <v>0</v>
      </c>
    </row>
    <row r="31" spans="1:22" x14ac:dyDescent="0.25">
      <c r="A31" s="24"/>
      <c r="B31" s="10" t="s">
        <v>182</v>
      </c>
      <c r="C31" s="37">
        <f>(C$27)*'Data Sheet'!$D$27</f>
        <v>0</v>
      </c>
      <c r="D31" s="37">
        <f>(D$27)*'Data Sheet'!$D$27</f>
        <v>0</v>
      </c>
      <c r="E31" s="37">
        <f>(E$27)*'Data Sheet'!$D$27</f>
        <v>9.8601360000000027E-2</v>
      </c>
      <c r="F31" s="37">
        <f>(F$27)*'Data Sheet'!$D$27</f>
        <v>0.15544214400000003</v>
      </c>
      <c r="G31" s="37">
        <f>(G$27)*'Data Sheet'!$D$27</f>
        <v>0.22895594342400002</v>
      </c>
      <c r="H31" s="37">
        <f>(H$27)*'Data Sheet'!$D$27</f>
        <v>0.18272605777920004</v>
      </c>
      <c r="I31" s="37">
        <f>(I$27)*'Data Sheet'!$D$27</f>
        <v>0</v>
      </c>
      <c r="J31" s="37">
        <f>(J$27)*'Data Sheet'!$D$27</f>
        <v>0</v>
      </c>
      <c r="K31" s="37">
        <f>(K$27)*'Data Sheet'!$D$27</f>
        <v>0</v>
      </c>
      <c r="L31" s="37">
        <f>(L$27)*'Data Sheet'!$D$27</f>
        <v>0</v>
      </c>
      <c r="M31" s="37">
        <f>(M$27)*'Data Sheet'!$D$27</f>
        <v>0</v>
      </c>
      <c r="N31" s="37">
        <f>(N$27)*'Data Sheet'!$D$27</f>
        <v>0</v>
      </c>
      <c r="O31" s="37">
        <f>(O$27)*'Data Sheet'!$D$27</f>
        <v>0</v>
      </c>
      <c r="P31" s="37">
        <f>(P$27)*'Data Sheet'!$D$27</f>
        <v>0</v>
      </c>
      <c r="Q31" s="37">
        <f>(Q$27)*'Data Sheet'!$D$27</f>
        <v>0</v>
      </c>
      <c r="R31" s="37">
        <f>(R$27)*'Data Sheet'!$D$27</f>
        <v>0</v>
      </c>
      <c r="S31" s="37">
        <f>(S$27)*'Data Sheet'!$D$27</f>
        <v>0</v>
      </c>
      <c r="T31" s="37">
        <f>(T$27)*'Data Sheet'!$D$27</f>
        <v>0</v>
      </c>
      <c r="U31" s="37">
        <f>(U$27)*'Data Sheet'!$D$27</f>
        <v>0</v>
      </c>
      <c r="V31" s="37">
        <f>(V$27)*'Data Sheet'!$D$27</f>
        <v>0</v>
      </c>
    </row>
    <row r="32" spans="1:22" x14ac:dyDescent="0.25">
      <c r="A32" s="24"/>
      <c r="B32" s="10"/>
      <c r="C32" s="1"/>
      <c r="D32" s="1"/>
    </row>
    <row r="33" spans="1:22" ht="15.75" x14ac:dyDescent="0.25">
      <c r="A33" s="11">
        <v>4</v>
      </c>
      <c r="B33" s="25" t="s">
        <v>62</v>
      </c>
      <c r="C33" s="25"/>
      <c r="D33" s="25"/>
      <c r="E33" s="25"/>
      <c r="F33" s="25"/>
      <c r="G33" s="25"/>
      <c r="H33" s="25"/>
      <c r="I33" s="25"/>
      <c r="J33" s="25"/>
      <c r="K33" s="25"/>
      <c r="L33" s="25"/>
      <c r="M33" s="25"/>
      <c r="N33" s="25"/>
      <c r="O33" s="25"/>
      <c r="P33" s="25"/>
      <c r="Q33" s="25"/>
      <c r="R33" s="25"/>
      <c r="S33" s="25"/>
      <c r="T33" s="25"/>
      <c r="U33" s="25"/>
      <c r="V33" s="25"/>
    </row>
    <row r="34" spans="1:22" x14ac:dyDescent="0.25">
      <c r="A34" s="24"/>
      <c r="B34" s="10" t="s">
        <v>183</v>
      </c>
      <c r="C34" s="37">
        <f>(C$17)*'Data Sheet'!$D$28</f>
        <v>0.11937500000000001</v>
      </c>
      <c r="D34" s="37">
        <f>(D$17)*'Data Sheet'!$D$28</f>
        <v>0.13780000000000001</v>
      </c>
      <c r="E34" s="37">
        <f>(E$17)*'Data Sheet'!$D$28</f>
        <v>0.12351872000000003</v>
      </c>
      <c r="F34" s="37">
        <f>(F$17)*'Data Sheet'!$D$28</f>
        <v>0.1187575168</v>
      </c>
      <c r="G34" s="37">
        <f>(G$17)*'Data Sheet'!$D$28</f>
        <v>6.1827024896000018E-2</v>
      </c>
      <c r="H34" s="37">
        <f>(H$17)*'Data Sheet'!$D$28</f>
        <v>0</v>
      </c>
      <c r="I34" s="37">
        <f>(I$17)*'Data Sheet'!$D$28</f>
        <v>0</v>
      </c>
      <c r="J34" s="37">
        <f>(J$17)*'Data Sheet'!$D$28</f>
        <v>0</v>
      </c>
      <c r="K34" s="37">
        <f>(K$17)*'Data Sheet'!$D$28</f>
        <v>0</v>
      </c>
      <c r="L34" s="37">
        <f>(L$17)*'Data Sheet'!$D$28</f>
        <v>0</v>
      </c>
      <c r="M34" s="37">
        <f>(M$17)*'Data Sheet'!$D$28</f>
        <v>0</v>
      </c>
      <c r="N34" s="37">
        <f>(N$17)*'Data Sheet'!$D$28</f>
        <v>0</v>
      </c>
      <c r="O34" s="37">
        <f>(O$17)*'Data Sheet'!$D$28</f>
        <v>0</v>
      </c>
      <c r="P34" s="37">
        <f>(P$17)*'Data Sheet'!$D$28</f>
        <v>0</v>
      </c>
      <c r="Q34" s="37">
        <f>(Q$17)*'Data Sheet'!$D$28</f>
        <v>0</v>
      </c>
      <c r="R34" s="37">
        <f>(R$17)*'Data Sheet'!$D$28</f>
        <v>0</v>
      </c>
      <c r="S34" s="37">
        <f>(S$17)*'Data Sheet'!$D$28</f>
        <v>0</v>
      </c>
      <c r="T34" s="37">
        <f>(T$17)*'Data Sheet'!$D$28</f>
        <v>0</v>
      </c>
      <c r="U34" s="37">
        <f>(U$17)*'Data Sheet'!$D$28</f>
        <v>0</v>
      </c>
      <c r="V34" s="37">
        <f>(V$17)*'Data Sheet'!$D$28</f>
        <v>0</v>
      </c>
    </row>
    <row r="35" spans="1:22" x14ac:dyDescent="0.25">
      <c r="A35" s="24"/>
      <c r="B35" s="10" t="s">
        <v>184</v>
      </c>
      <c r="C35" s="37">
        <f>(C$27)*'Data Sheet'!$D$28</f>
        <v>0</v>
      </c>
      <c r="D35" s="37">
        <f>(D$27)*'Data Sheet'!$D$28</f>
        <v>0</v>
      </c>
      <c r="E35" s="37">
        <f>(E$27)*'Data Sheet'!$D$28</f>
        <v>9.8601360000000027E-2</v>
      </c>
      <c r="F35" s="37">
        <f>(F$27)*'Data Sheet'!$D$28</f>
        <v>0.15544214400000003</v>
      </c>
      <c r="G35" s="37">
        <f>(G$27)*'Data Sheet'!$D$28</f>
        <v>0.22895594342400002</v>
      </c>
      <c r="H35" s="37">
        <f>(H$27)*'Data Sheet'!$D$28</f>
        <v>0.18272605777920004</v>
      </c>
      <c r="I35" s="37">
        <f>(I$27)*'Data Sheet'!$D$28</f>
        <v>0</v>
      </c>
      <c r="J35" s="37">
        <f>(J$27)*'Data Sheet'!$D$28</f>
        <v>0</v>
      </c>
      <c r="K35" s="37">
        <f>(K$27)*'Data Sheet'!$D$28</f>
        <v>0</v>
      </c>
      <c r="L35" s="37">
        <f>(L$27)*'Data Sheet'!$D$28</f>
        <v>0</v>
      </c>
      <c r="M35" s="37">
        <f>(M$27)*'Data Sheet'!$D$28</f>
        <v>0</v>
      </c>
      <c r="N35" s="37">
        <f>(N$27)*'Data Sheet'!$D$28</f>
        <v>0</v>
      </c>
      <c r="O35" s="37">
        <f>(O$27)*'Data Sheet'!$D$28</f>
        <v>0</v>
      </c>
      <c r="P35" s="37">
        <f>(P$27)*'Data Sheet'!$D$28</f>
        <v>0</v>
      </c>
      <c r="Q35" s="37">
        <f>(Q$27)*'Data Sheet'!$D$28</f>
        <v>0</v>
      </c>
      <c r="R35" s="37">
        <f>(R$27)*'Data Sheet'!$D$28</f>
        <v>0</v>
      </c>
      <c r="S35" s="37">
        <f>(S$27)*'Data Sheet'!$D$28</f>
        <v>0</v>
      </c>
      <c r="T35" s="37">
        <f>(T$27)*'Data Sheet'!$D$28</f>
        <v>0</v>
      </c>
      <c r="U35" s="37">
        <f>(U$27)*'Data Sheet'!$D$28</f>
        <v>0</v>
      </c>
      <c r="V35" s="37">
        <f>(V$27)*'Data Sheet'!$D$28</f>
        <v>0</v>
      </c>
    </row>
    <row r="36" spans="1:22" x14ac:dyDescent="0.25">
      <c r="A36" s="24"/>
      <c r="B36" s="10"/>
      <c r="C36" s="1"/>
      <c r="D36" s="1"/>
    </row>
    <row r="37" spans="1:22" ht="15.75" x14ac:dyDescent="0.25">
      <c r="A37" s="11">
        <v>5</v>
      </c>
      <c r="B37" s="25" t="s">
        <v>63</v>
      </c>
      <c r="C37" s="25"/>
      <c r="D37" s="25"/>
      <c r="E37" s="25"/>
      <c r="F37" s="25"/>
      <c r="G37" s="25"/>
      <c r="H37" s="25"/>
      <c r="I37" s="25"/>
      <c r="J37" s="25"/>
      <c r="K37" s="25"/>
      <c r="L37" s="25"/>
      <c r="M37" s="25"/>
      <c r="N37" s="25"/>
      <c r="O37" s="25"/>
      <c r="P37" s="25"/>
      <c r="Q37" s="25"/>
      <c r="R37" s="25"/>
      <c r="S37" s="25"/>
      <c r="T37" s="25"/>
      <c r="U37" s="25"/>
      <c r="V37" s="25"/>
    </row>
    <row r="38" spans="1:22" x14ac:dyDescent="0.25">
      <c r="B38" s="32" t="s">
        <v>185</v>
      </c>
      <c r="C38" s="37">
        <f>(C$17)*'Data Sheet'!$D$29</f>
        <v>7.1625000000000008E-2</v>
      </c>
      <c r="D38" s="37">
        <f>(D$17)*'Data Sheet'!$D$29</f>
        <v>8.2680000000000003E-2</v>
      </c>
      <c r="E38" s="37">
        <f>(E$17)*'Data Sheet'!$D$29</f>
        <v>7.4111232000000013E-2</v>
      </c>
      <c r="F38" s="37">
        <f>(F$17)*'Data Sheet'!$D$29</f>
        <v>7.125451008E-2</v>
      </c>
      <c r="G38" s="37">
        <f>(G$17)*'Data Sheet'!$D$29</f>
        <v>3.7096214937600007E-2</v>
      </c>
      <c r="H38" s="37">
        <f>(H$17)*'Data Sheet'!$D$29</f>
        <v>0</v>
      </c>
      <c r="I38" s="37">
        <f>(I$17)*'Data Sheet'!$D$29</f>
        <v>0</v>
      </c>
      <c r="J38" s="37">
        <f>(J$17)*'Data Sheet'!$D$29</f>
        <v>0</v>
      </c>
      <c r="K38" s="37">
        <f>(K$17)*'Data Sheet'!$D$29</f>
        <v>0</v>
      </c>
      <c r="L38" s="37">
        <f>(L$17)*'Data Sheet'!$D$29</f>
        <v>0</v>
      </c>
      <c r="M38" s="37">
        <f>(M$17)*'Data Sheet'!$D$29</f>
        <v>0</v>
      </c>
      <c r="N38" s="37">
        <f>(N$17)*'Data Sheet'!$D$29</f>
        <v>0</v>
      </c>
      <c r="O38" s="37">
        <f>(O$17)*'Data Sheet'!$D$29</f>
        <v>0</v>
      </c>
      <c r="P38" s="37">
        <f>(P$17)*'Data Sheet'!$D$29</f>
        <v>0</v>
      </c>
      <c r="Q38" s="37">
        <f>(Q$17)*'Data Sheet'!$D$29</f>
        <v>0</v>
      </c>
      <c r="R38" s="37">
        <f>(R$17)*'Data Sheet'!$D$29</f>
        <v>0</v>
      </c>
      <c r="S38" s="37">
        <f>(S$17)*'Data Sheet'!$D$29</f>
        <v>0</v>
      </c>
      <c r="T38" s="37">
        <f>(T$17)*'Data Sheet'!$D$29</f>
        <v>0</v>
      </c>
      <c r="U38" s="37">
        <f>(U$17)*'Data Sheet'!$D$29</f>
        <v>0</v>
      </c>
      <c r="V38" s="37">
        <f>(V$17)*'Data Sheet'!$D$29</f>
        <v>0</v>
      </c>
    </row>
    <row r="39" spans="1:22" x14ac:dyDescent="0.25">
      <c r="B39" s="32" t="s">
        <v>186</v>
      </c>
      <c r="C39" s="37">
        <f>(C$27)*'Data Sheet'!$D$29</f>
        <v>0</v>
      </c>
      <c r="D39" s="37">
        <f>(D$27)*'Data Sheet'!$D$29</f>
        <v>0</v>
      </c>
      <c r="E39" s="37">
        <f>(E$27)*'Data Sheet'!$D$29</f>
        <v>5.9160816000000005E-2</v>
      </c>
      <c r="F39" s="37">
        <f>(F$27)*'Data Sheet'!$D$29</f>
        <v>9.3265286400000008E-2</v>
      </c>
      <c r="G39" s="37">
        <f>(G$27)*'Data Sheet'!$D$29</f>
        <v>0.13737356605439999</v>
      </c>
      <c r="H39" s="37">
        <f>(H$27)*'Data Sheet'!$D$29</f>
        <v>0.10963563466752002</v>
      </c>
      <c r="I39" s="37">
        <f>(I$27)*'Data Sheet'!$D$29</f>
        <v>0</v>
      </c>
      <c r="J39" s="37">
        <f>(J$27)*'Data Sheet'!$D$29</f>
        <v>0</v>
      </c>
      <c r="K39" s="37">
        <f>(K$27)*'Data Sheet'!$D$29</f>
        <v>0</v>
      </c>
      <c r="L39" s="37">
        <f>(L$27)*'Data Sheet'!$D$29</f>
        <v>0</v>
      </c>
      <c r="M39" s="37">
        <f>(M$27)*'Data Sheet'!$D$29</f>
        <v>0</v>
      </c>
      <c r="N39" s="37">
        <f>(N$27)*'Data Sheet'!$D$29</f>
        <v>0</v>
      </c>
      <c r="O39" s="37">
        <f>(O$27)*'Data Sheet'!$D$29</f>
        <v>0</v>
      </c>
      <c r="P39" s="37">
        <f>(P$27)*'Data Sheet'!$D$29</f>
        <v>0</v>
      </c>
      <c r="Q39" s="37">
        <f>(Q$27)*'Data Sheet'!$D$29</f>
        <v>0</v>
      </c>
      <c r="R39" s="37">
        <f>(R$27)*'Data Sheet'!$D$29</f>
        <v>0</v>
      </c>
      <c r="S39" s="37">
        <f>(S$27)*'Data Sheet'!$D$29</f>
        <v>0</v>
      </c>
      <c r="T39" s="37">
        <f>(T$27)*'Data Sheet'!$D$29</f>
        <v>0</v>
      </c>
      <c r="U39" s="37">
        <f>(U$27)*'Data Sheet'!$D$29</f>
        <v>0</v>
      </c>
      <c r="V39" s="37">
        <f>(V$27)*'Data Sheet'!$D$29</f>
        <v>0</v>
      </c>
    </row>
    <row r="41" spans="1:22" ht="15.75" x14ac:dyDescent="0.25">
      <c r="A41" s="11">
        <v>6</v>
      </c>
      <c r="B41" s="25" t="s">
        <v>64</v>
      </c>
      <c r="C41" s="37">
        <f>C38+C34+C30+C27+C17+C5+C31+C35+C39</f>
        <v>12.597875</v>
      </c>
      <c r="D41" s="37">
        <f t="shared" ref="D41:V41" si="4">D38+D34+D30+D27+D17+D5+D31+D35+D39</f>
        <v>3.1142800000000004</v>
      </c>
      <c r="E41" s="37">
        <f t="shared" si="4"/>
        <v>5.019913808000001</v>
      </c>
      <c r="F41" s="37">
        <f t="shared" si="4"/>
        <v>6.1969123340800012</v>
      </c>
      <c r="G41" s="37">
        <f t="shared" si="4"/>
        <v>6.571695084032001</v>
      </c>
      <c r="H41" s="37">
        <f t="shared" si="4"/>
        <v>4.1296089058099206</v>
      </c>
      <c r="I41" s="37">
        <f t="shared" si="4"/>
        <v>0</v>
      </c>
      <c r="J41" s="37">
        <f t="shared" si="4"/>
        <v>0</v>
      </c>
      <c r="K41" s="37">
        <f t="shared" si="4"/>
        <v>0</v>
      </c>
      <c r="L41" s="37">
        <f t="shared" si="4"/>
        <v>0</v>
      </c>
      <c r="M41" s="37">
        <f t="shared" si="4"/>
        <v>0</v>
      </c>
      <c r="N41" s="37">
        <f t="shared" si="4"/>
        <v>0</v>
      </c>
      <c r="O41" s="37">
        <f t="shared" si="4"/>
        <v>0</v>
      </c>
      <c r="P41" s="37">
        <f t="shared" si="4"/>
        <v>0</v>
      </c>
      <c r="Q41" s="37">
        <f t="shared" si="4"/>
        <v>0</v>
      </c>
      <c r="R41" s="37">
        <f t="shared" si="4"/>
        <v>0</v>
      </c>
      <c r="S41" s="37">
        <f t="shared" si="4"/>
        <v>0</v>
      </c>
      <c r="T41" s="37">
        <f t="shared" si="4"/>
        <v>0</v>
      </c>
      <c r="U41" s="37">
        <f t="shared" si="4"/>
        <v>0</v>
      </c>
      <c r="V41" s="37">
        <f t="shared" si="4"/>
        <v>0</v>
      </c>
    </row>
  </sheetData>
  <pageMargins left="0.7" right="0.7" top="0.75" bottom="0.75" header="0.3" footer="0.3"/>
  <pageSetup paperSize="9" scale="74" fitToHeight="0"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workbookViewId="0">
      <selection activeCell="D18" sqref="D18"/>
    </sheetView>
  </sheetViews>
  <sheetFormatPr defaultRowHeight="15" x14ac:dyDescent="0.25"/>
  <cols>
    <col min="1" max="1" width="6.7109375" bestFit="1" customWidth="1"/>
    <col min="2" max="2" width="28.5703125" bestFit="1" customWidth="1"/>
    <col min="3" max="22" width="6.7109375" customWidth="1"/>
  </cols>
  <sheetData>
    <row r="1" spans="1:22" ht="15.75" x14ac:dyDescent="0.25">
      <c r="A1" s="13" t="s">
        <v>86</v>
      </c>
      <c r="B1" s="13"/>
      <c r="C1" s="13"/>
      <c r="D1" s="13"/>
      <c r="E1" s="13"/>
      <c r="F1" s="13"/>
      <c r="G1" s="13"/>
      <c r="H1" s="13"/>
      <c r="I1" s="13"/>
      <c r="J1" s="13"/>
      <c r="K1" s="13"/>
      <c r="L1" s="13"/>
      <c r="M1" s="13"/>
      <c r="N1" s="13"/>
      <c r="O1" s="13"/>
      <c r="P1" s="13"/>
      <c r="Q1" s="13"/>
      <c r="R1" s="13"/>
      <c r="S1" s="13" t="s">
        <v>222</v>
      </c>
      <c r="T1" s="13"/>
      <c r="U1" s="13"/>
      <c r="V1" s="13"/>
    </row>
    <row r="2" spans="1:22" ht="15.75" x14ac:dyDescent="0.25">
      <c r="A2" s="4"/>
      <c r="B2" s="4"/>
      <c r="C2" s="4"/>
      <c r="D2" s="4"/>
      <c r="E2" s="4"/>
      <c r="F2" s="4"/>
      <c r="G2" s="4"/>
      <c r="H2" s="4"/>
      <c r="I2" s="4"/>
      <c r="J2" s="4"/>
      <c r="K2" s="4"/>
      <c r="L2" s="4"/>
      <c r="M2" s="4"/>
      <c r="N2" s="4"/>
      <c r="O2" s="4"/>
      <c r="P2" s="4"/>
      <c r="Q2" s="4"/>
      <c r="R2" s="4"/>
      <c r="S2" s="4"/>
      <c r="T2" s="4"/>
      <c r="U2" s="4"/>
      <c r="V2" s="4"/>
    </row>
    <row r="3" spans="1:22" x14ac:dyDescent="0.25">
      <c r="A3" s="15" t="s">
        <v>56</v>
      </c>
      <c r="B3" s="15" t="s">
        <v>1</v>
      </c>
      <c r="C3" s="31">
        <v>1</v>
      </c>
      <c r="D3" s="31">
        <f t="shared" ref="D3:V3" si="0">C3+1</f>
        <v>2</v>
      </c>
      <c r="E3" s="31">
        <f t="shared" si="0"/>
        <v>3</v>
      </c>
      <c r="F3" s="31">
        <f t="shared" si="0"/>
        <v>4</v>
      </c>
      <c r="G3" s="31">
        <f t="shared" si="0"/>
        <v>5</v>
      </c>
      <c r="H3" s="31">
        <f t="shared" si="0"/>
        <v>6</v>
      </c>
      <c r="I3" s="31">
        <f t="shared" si="0"/>
        <v>7</v>
      </c>
      <c r="J3" s="31">
        <f t="shared" si="0"/>
        <v>8</v>
      </c>
      <c r="K3" s="31">
        <f t="shared" si="0"/>
        <v>9</v>
      </c>
      <c r="L3" s="31">
        <f t="shared" si="0"/>
        <v>10</v>
      </c>
      <c r="M3" s="31">
        <f t="shared" si="0"/>
        <v>11</v>
      </c>
      <c r="N3" s="31">
        <f t="shared" si="0"/>
        <v>12</v>
      </c>
      <c r="O3" s="31">
        <f t="shared" si="0"/>
        <v>13</v>
      </c>
      <c r="P3" s="31">
        <f t="shared" si="0"/>
        <v>14</v>
      </c>
      <c r="Q3" s="31">
        <f t="shared" si="0"/>
        <v>15</v>
      </c>
      <c r="R3" s="31">
        <f t="shared" si="0"/>
        <v>16</v>
      </c>
      <c r="S3" s="31">
        <f t="shared" si="0"/>
        <v>17</v>
      </c>
      <c r="T3" s="31">
        <f t="shared" si="0"/>
        <v>18</v>
      </c>
      <c r="U3" s="31">
        <f t="shared" si="0"/>
        <v>19</v>
      </c>
      <c r="V3" s="31">
        <f t="shared" si="0"/>
        <v>20</v>
      </c>
    </row>
    <row r="4" spans="1:22" ht="15.75" x14ac:dyDescent="0.25">
      <c r="A4" s="11">
        <v>1</v>
      </c>
      <c r="B4" s="25" t="s">
        <v>60</v>
      </c>
      <c r="C4" s="11"/>
      <c r="D4" s="11"/>
      <c r="E4" s="11"/>
      <c r="F4" s="11"/>
      <c r="G4" s="11"/>
      <c r="H4" s="11"/>
      <c r="I4" s="11"/>
      <c r="J4" s="11"/>
      <c r="K4" s="11"/>
      <c r="L4" s="11"/>
      <c r="M4" s="11"/>
      <c r="N4" s="11"/>
      <c r="O4" s="11"/>
      <c r="P4" s="11"/>
      <c r="Q4" s="11"/>
      <c r="R4" s="11"/>
      <c r="S4" s="11"/>
      <c r="T4" s="11"/>
      <c r="U4" s="11"/>
      <c r="V4" s="11"/>
    </row>
    <row r="5" spans="1:22" x14ac:dyDescent="0.25">
      <c r="A5" s="24" t="s">
        <v>4</v>
      </c>
      <c r="B5" s="10" t="s">
        <v>5</v>
      </c>
      <c r="C5" s="1"/>
      <c r="D5" s="1"/>
      <c r="E5" s="1"/>
      <c r="F5" s="1"/>
      <c r="G5" s="1"/>
      <c r="H5" s="1"/>
      <c r="I5" s="1"/>
      <c r="J5" s="1"/>
      <c r="K5" s="1"/>
      <c r="L5" s="1"/>
    </row>
    <row r="6" spans="1:22" x14ac:dyDescent="0.25">
      <c r="A6" s="22" t="s">
        <v>16</v>
      </c>
      <c r="B6" s="26" t="s">
        <v>14</v>
      </c>
      <c r="C6" s="37">
        <f>IF(SUM(Timelines!B17:$C17)&gt;=100%,SUM(CapEx!B10:$C10)*'Data Sheet'!$D$31,0)*(1+'Data Sheet'!$D$30)^(OpEx!C$3-1)*(1+'Risk Analysis'!$D$13)</f>
        <v>0</v>
      </c>
      <c r="D6" s="37">
        <f>IF(SUM(Timelines!C17:$C17)&gt;=100%,SUM(CapEx!C10:$C10)*'Data Sheet'!$D$31,0)*(1+'Data Sheet'!$D$30)^(OpEx!D$3-1)*(1+'Risk Analysis'!$D$13)</f>
        <v>0</v>
      </c>
      <c r="E6" s="37">
        <f>IF(SUM(Timelines!$C17:D17)&gt;=100%,SUM(CapEx!$C10:D10)*'Data Sheet'!$D$31,0)*(1+'Data Sheet'!$D$30)^(OpEx!E$3-1)*(1+'Risk Analysis'!$D$13)</f>
        <v>0</v>
      </c>
      <c r="F6" s="37">
        <f>IF(SUM(Timelines!$C17:E17)&gt;=100%,SUM(CapEx!$C10:E10)*'Data Sheet'!$D$31,0)*(1+'Data Sheet'!$D$30)^(OpEx!F$3-1)*(1+'Risk Analysis'!$D$13)</f>
        <v>4.3630099968000005E-2</v>
      </c>
      <c r="G6" s="37">
        <f>IF(SUM(Timelines!$C17:F17)&gt;=100%,SUM(CapEx!$C10:F10)*'Data Sheet'!$D$31,0)*(1+'Data Sheet'!$D$30)^(OpEx!G$3-1)*(1+'Risk Analysis'!$D$13)</f>
        <v>4.5375303966720008E-2</v>
      </c>
      <c r="H6" s="37">
        <f>IF(SUM(Timelines!$C17:G17)&gt;=100%,SUM(CapEx!$C10:G10)*'Data Sheet'!$D$31,0)*(1+'Data Sheet'!$D$30)^(OpEx!H$3-1)*(1+'Risk Analysis'!$D$13)</f>
        <v>4.7190316125388813E-2</v>
      </c>
      <c r="I6" s="37">
        <f>IF(SUM(Timelines!$C17:H17)&gt;=100%,SUM(CapEx!$C10:H10)*'Data Sheet'!$D$31,0)*(1+'Data Sheet'!$D$30)^(OpEx!I$3-1)*(1+'Risk Analysis'!$D$13)</f>
        <v>4.9077928770404372E-2</v>
      </c>
      <c r="J6" s="37">
        <f>IF(SUM(Timelines!$C17:I17)&gt;=100%,SUM(CapEx!$C10:I10)*'Data Sheet'!$D$31,0)*(1+'Data Sheet'!$D$30)^(OpEx!J$3-1)*(1+'Risk Analysis'!$D$13)</f>
        <v>5.1041045921220538E-2</v>
      </c>
      <c r="K6" s="37">
        <f>IF(SUM(Timelines!$C17:J17)&gt;=100%,SUM(CapEx!$C10:J10)*'Data Sheet'!$D$31,0)*(1+'Data Sheet'!$D$30)^(OpEx!K$3-1)*(1+'Risk Analysis'!$D$13)</f>
        <v>5.3082687758069368E-2</v>
      </c>
      <c r="L6" s="37">
        <f>IF(SUM(Timelines!$C17:K17)&gt;=100%,SUM(CapEx!$C10:K10)*'Data Sheet'!$D$31,0)*(1+'Data Sheet'!$D$30)^(OpEx!L$3-1)*(1+'Risk Analysis'!$D$13)</f>
        <v>5.520599526839215E-2</v>
      </c>
      <c r="M6" s="37">
        <f>IF(SUM(Timelines!$C17:L17)&gt;=100%,SUM(CapEx!$C10:L10)*'Data Sheet'!$D$31,0)*(1+'Data Sheet'!$D$30)^(OpEx!M$3-1)*(1+'Risk Analysis'!$D$13)</f>
        <v>5.7414235079127837E-2</v>
      </c>
      <c r="N6" s="37">
        <f>IF(SUM(Timelines!$C17:M17)&gt;=100%,SUM(CapEx!$C10:M10)*'Data Sheet'!$D$31,0)*(1+'Data Sheet'!$D$30)^(OpEx!N$3-1)*(1+'Risk Analysis'!$D$13)</f>
        <v>5.9710804482292941E-2</v>
      </c>
      <c r="O6" s="37">
        <f>IF(SUM(Timelines!$C17:N17)&gt;=100%,SUM(CapEx!$C10:N10)*'Data Sheet'!$D$31,0)*(1+'Data Sheet'!$D$30)^(OpEx!O$3-1)*(1+'Risk Analysis'!$D$13)</f>
        <v>6.2099236661584678E-2</v>
      </c>
      <c r="P6" s="37">
        <f>IF(SUM(Timelines!$C17:O17)&gt;=100%,SUM(CapEx!$C10:O10)*'Data Sheet'!$D$31,0)*(1+'Data Sheet'!$D$30)^(OpEx!P$3-1)*(1+'Risk Analysis'!$D$13)</f>
        <v>6.4583206128048062E-2</v>
      </c>
      <c r="Q6" s="37">
        <f>IF(SUM(Timelines!$C17:P17)&gt;=100%,SUM(CapEx!$C10:P10)*'Data Sheet'!$D$31,0)*(1+'Data Sheet'!$D$30)^(OpEx!Q$3-1)*(1+'Risk Analysis'!$D$13)</f>
        <v>6.7166534373169981E-2</v>
      </c>
      <c r="R6" s="37">
        <f>IF(SUM(Timelines!$C17:Q17)&gt;=100%,SUM(CapEx!$C10:Q10)*'Data Sheet'!$D$31,0)*(1+'Data Sheet'!$D$30)^(OpEx!R$3-1)*(1+'Risk Analysis'!$D$13)</f>
        <v>6.9853195748096786E-2</v>
      </c>
      <c r="S6" s="37">
        <f>IF(SUM(Timelines!$C17:R17)&gt;=100%,SUM(CapEx!$C10:R10)*'Data Sheet'!$D$31,0)*(1+'Data Sheet'!$D$30)^(OpEx!S$3-1)*(1+'Risk Analysis'!$D$13)</f>
        <v>7.2647323578020673E-2</v>
      </c>
      <c r="T6" s="37">
        <f>IF(SUM(Timelines!$C17:S17)&gt;=100%,SUM(CapEx!$C10:S10)*'Data Sheet'!$D$31,0)*(1+'Data Sheet'!$D$30)^(OpEx!T$3-1)*(1+'Risk Analysis'!$D$13)</f>
        <v>7.5553216521141497E-2</v>
      </c>
      <c r="U6" s="37">
        <f>IF(SUM(Timelines!$C17:T17)&gt;=100%,SUM(CapEx!$C10:T10)*'Data Sheet'!$D$31,0)*(1+'Data Sheet'!$D$30)^(OpEx!U$3-1)*(1+'Risk Analysis'!$D$13)</f>
        <v>7.8575345181987166E-2</v>
      </c>
      <c r="V6" s="37">
        <f>IF(SUM(Timelines!$C17:U17)&gt;=100%,SUM(CapEx!$C10:U10)*'Data Sheet'!$D$31,0)*(1+'Data Sheet'!$D$30)^(OpEx!V$3-1)*(1+'Risk Analysis'!$D$13)</f>
        <v>8.1718358989266646E-2</v>
      </c>
    </row>
    <row r="7" spans="1:22" x14ac:dyDescent="0.25">
      <c r="A7" s="22" t="s">
        <v>17</v>
      </c>
      <c r="B7" s="26" t="s">
        <v>9</v>
      </c>
      <c r="C7" s="37">
        <f>IF(SUM(Timelines!B18:$C18)&gt;=100%,SUM(CapEx!B11:$C11)*'Data Sheet'!$D$31,0)*(1+'Data Sheet'!$D$30)^(OpEx!C$3-1)*(1+'Risk Analysis'!$D$13)</f>
        <v>0</v>
      </c>
      <c r="D7" s="37">
        <f>IF(SUM(Timelines!C18:$C18)&gt;=100%,SUM(CapEx!C11:$C11)*'Data Sheet'!$D$31,0)*(1+'Data Sheet'!$D$30)^(OpEx!D$3-1)*(1+'Risk Analysis'!$D$13)</f>
        <v>0</v>
      </c>
      <c r="E7" s="37">
        <f>IF(SUM(Timelines!$C18:D18)&gt;=100%,SUM(CapEx!$C11:D11)*'Data Sheet'!$D$31,0)*(1+'Data Sheet'!$D$30)^(OpEx!E$3-1)*(1+'Risk Analysis'!$D$13)</f>
        <v>0</v>
      </c>
      <c r="F7" s="37">
        <f>IF(SUM(Timelines!$C18:E18)&gt;=100%,SUM(CapEx!$C11:E11)*'Data Sheet'!$D$31,0)*(1+'Data Sheet'!$D$30)^(OpEx!F$3-1)*(1+'Risk Analysis'!$D$13)</f>
        <v>0</v>
      </c>
      <c r="G7" s="37">
        <f>IF(SUM(Timelines!$C18:F18)&gt;=100%,SUM(CapEx!$C11:F11)*'Data Sheet'!$D$31,0)*(1+'Data Sheet'!$D$30)^(OpEx!G$3-1)*(1+'Risk Analysis'!$D$13)</f>
        <v>0</v>
      </c>
      <c r="H7" s="37">
        <f>IF(SUM(Timelines!$C18:G18)&gt;=100%,SUM(CapEx!$C11:G11)*'Data Sheet'!$D$31,0)*(1+'Data Sheet'!$D$30)^(OpEx!H$3-1)*(1+'Risk Analysis'!$D$13)</f>
        <v>4.9867791514510318E-2</v>
      </c>
      <c r="I7" s="37">
        <f>IF(SUM(Timelines!$C18:H18)&gt;=100%,SUM(CapEx!$C11:H11)*'Data Sheet'!$D$31,0)*(1+'Data Sheet'!$D$30)^(OpEx!I$3-1)*(1+'Risk Analysis'!$D$13)</f>
        <v>5.1862503175090731E-2</v>
      </c>
      <c r="J7" s="37">
        <f>IF(SUM(Timelines!$C18:I18)&gt;=100%,SUM(CapEx!$C11:I11)*'Data Sheet'!$D$31,0)*(1+'Data Sheet'!$D$30)^(OpEx!J$3-1)*(1+'Risk Analysis'!$D$13)</f>
        <v>5.3937003302094361E-2</v>
      </c>
      <c r="K7" s="37">
        <f>IF(SUM(Timelines!$C18:J18)&gt;=100%,SUM(CapEx!$C11:J11)*'Data Sheet'!$D$31,0)*(1+'Data Sheet'!$D$30)^(OpEx!K$3-1)*(1+'Risk Analysis'!$D$13)</f>
        <v>5.6094483434178138E-2</v>
      </c>
      <c r="L7" s="37">
        <f>IF(SUM(Timelines!$C18:K18)&gt;=100%,SUM(CapEx!$C11:K11)*'Data Sheet'!$D$31,0)*(1+'Data Sheet'!$D$30)^(OpEx!L$3-1)*(1+'Risk Analysis'!$D$13)</f>
        <v>5.8338262771545274E-2</v>
      </c>
      <c r="M7" s="37">
        <f>IF(SUM(Timelines!$C18:L18)&gt;=100%,SUM(CapEx!$C11:L11)*'Data Sheet'!$D$31,0)*(1+'Data Sheet'!$D$30)^(OpEx!M$3-1)*(1+'Risk Analysis'!$D$13)</f>
        <v>6.0671793282407085E-2</v>
      </c>
      <c r="N7" s="37">
        <f>IF(SUM(Timelines!$C18:M18)&gt;=100%,SUM(CapEx!$C11:M11)*'Data Sheet'!$D$31,0)*(1+'Data Sheet'!$D$30)^(OpEx!N$3-1)*(1+'Risk Analysis'!$D$13)</f>
        <v>6.3098665013703356E-2</v>
      </c>
      <c r="O7" s="37">
        <f>IF(SUM(Timelines!$C18:N18)&gt;=100%,SUM(CapEx!$C11:N11)*'Data Sheet'!$D$31,0)*(1+'Data Sheet'!$D$30)^(OpEx!O$3-1)*(1+'Risk Analysis'!$D$13)</f>
        <v>6.5622611614251508E-2</v>
      </c>
      <c r="P7" s="37">
        <f>IF(SUM(Timelines!$C18:O18)&gt;=100%,SUM(CapEx!$C11:O11)*'Data Sheet'!$D$31,0)*(1+'Data Sheet'!$D$30)^(OpEx!P$3-1)*(1+'Risk Analysis'!$D$13)</f>
        <v>6.8247516078821568E-2</v>
      </c>
      <c r="Q7" s="37">
        <f>IF(SUM(Timelines!$C18:P18)&gt;=100%,SUM(CapEx!$C11:P11)*'Data Sheet'!$D$31,0)*(1+'Data Sheet'!$D$30)^(OpEx!Q$3-1)*(1+'Risk Analysis'!$D$13)</f>
        <v>7.097741672197444E-2</v>
      </c>
      <c r="R7" s="37">
        <f>IF(SUM(Timelines!$C18:Q18)&gt;=100%,SUM(CapEx!$C11:Q11)*'Data Sheet'!$D$31,0)*(1+'Data Sheet'!$D$30)^(OpEx!R$3-1)*(1+'Risk Analysis'!$D$13)</f>
        <v>7.3816513390853405E-2</v>
      </c>
      <c r="S7" s="37">
        <f>IF(SUM(Timelines!$C18:R18)&gt;=100%,SUM(CapEx!$C11:R11)*'Data Sheet'!$D$31,0)*(1+'Data Sheet'!$D$30)^(OpEx!S$3-1)*(1+'Risk Analysis'!$D$13)</f>
        <v>7.6769173926487563E-2</v>
      </c>
      <c r="T7" s="37">
        <f>IF(SUM(Timelines!$C18:S18)&gt;=100%,SUM(CapEx!$C11:S11)*'Data Sheet'!$D$31,0)*(1+'Data Sheet'!$D$30)^(OpEx!T$3-1)*(1+'Risk Analysis'!$D$13)</f>
        <v>7.9839940883547067E-2</v>
      </c>
      <c r="U7" s="37">
        <f>IF(SUM(Timelines!$C18:T18)&gt;=100%,SUM(CapEx!$C11:T11)*'Data Sheet'!$D$31,0)*(1+'Data Sheet'!$D$30)^(OpEx!U$3-1)*(1+'Risk Analysis'!$D$13)</f>
        <v>8.303353851888895E-2</v>
      </c>
      <c r="V7" s="37">
        <f>IF(SUM(Timelines!$C18:U18)&gt;=100%,SUM(CapEx!$C11:U11)*'Data Sheet'!$D$31,0)*(1+'Data Sheet'!$D$30)^(OpEx!V$3-1)*(1+'Risk Analysis'!$D$13)</f>
        <v>8.6354880059644507E-2</v>
      </c>
    </row>
    <row r="8" spans="1:22" x14ac:dyDescent="0.25">
      <c r="A8" s="22" t="s">
        <v>18</v>
      </c>
      <c r="B8" s="26" t="s">
        <v>8</v>
      </c>
      <c r="C8" s="37">
        <f>IF(SUM(Timelines!B19:$C19)&gt;=100%,SUM(CapEx!B12:$C12)*'Data Sheet'!$D$31,0)*(1+'Data Sheet'!$D$30)^(OpEx!C$3-1)*(1+'Risk Analysis'!$D$13)</f>
        <v>0</v>
      </c>
      <c r="D8" s="37">
        <f>IF(SUM(Timelines!C19:$C19)&gt;=100%,SUM(CapEx!C12:$C12)*'Data Sheet'!$D$31,0)*(1+'Data Sheet'!$D$30)^(OpEx!D$3-1)*(1+'Risk Analysis'!$D$13)</f>
        <v>0</v>
      </c>
      <c r="E8" s="37">
        <f>IF(SUM(Timelines!$C19:D19)&gt;=100%,SUM(CapEx!$C12:D12)*'Data Sheet'!$D$31,0)*(1+'Data Sheet'!$D$30)^(OpEx!E$3-1)*(1+'Risk Analysis'!$D$13)</f>
        <v>0</v>
      </c>
      <c r="F8" s="37">
        <f>IF(SUM(Timelines!$C19:E19)&gt;=100%,SUM(CapEx!$C12:E12)*'Data Sheet'!$D$31,0)*(1+'Data Sheet'!$D$30)^(OpEx!F$3-1)*(1+'Risk Analysis'!$D$13)</f>
        <v>0</v>
      </c>
      <c r="G8" s="37">
        <f>IF(SUM(Timelines!$C19:F19)&gt;=100%,SUM(CapEx!$C12:F12)*'Data Sheet'!$D$31,0)*(1+'Data Sheet'!$D$30)^(OpEx!G$3-1)*(1+'Risk Analysis'!$D$13)</f>
        <v>0</v>
      </c>
      <c r="H8" s="37">
        <f>IF(SUM(Timelines!$C19:G19)&gt;=100%,SUM(CapEx!$C12:G12)*'Data Sheet'!$D$31,0)*(1+'Data Sheet'!$D$30)^(OpEx!H$3-1)*(1+'Risk Analysis'!$D$13)</f>
        <v>2.3231670179714205E-2</v>
      </c>
      <c r="I8" s="37">
        <f>IF(SUM(Timelines!$C19:H19)&gt;=100%,SUM(CapEx!$C12:H12)*'Data Sheet'!$D$31,0)*(1+'Data Sheet'!$D$30)^(OpEx!I$3-1)*(1+'Risk Analysis'!$D$13)</f>
        <v>2.4160936986902772E-2</v>
      </c>
      <c r="J8" s="37">
        <f>IF(SUM(Timelines!$C19:I19)&gt;=100%,SUM(CapEx!$C12:I12)*'Data Sheet'!$D$31,0)*(1+'Data Sheet'!$D$30)^(OpEx!J$3-1)*(1+'Risk Analysis'!$D$13)</f>
        <v>2.5127374466378881E-2</v>
      </c>
      <c r="K8" s="37">
        <f>IF(SUM(Timelines!$C19:J19)&gt;=100%,SUM(CapEx!$C12:J12)*'Data Sheet'!$D$31,0)*(1+'Data Sheet'!$D$30)^(OpEx!K$3-1)*(1+'Risk Analysis'!$D$13)</f>
        <v>2.6132469445034043E-2</v>
      </c>
      <c r="L8" s="37">
        <f>IF(SUM(Timelines!$C19:K19)&gt;=100%,SUM(CapEx!$C12:K12)*'Data Sheet'!$D$31,0)*(1+'Data Sheet'!$D$30)^(OpEx!L$3-1)*(1+'Risk Analysis'!$D$13)</f>
        <v>2.7177768222835404E-2</v>
      </c>
      <c r="M8" s="37">
        <f>IF(SUM(Timelines!$C19:L19)&gt;=100%,SUM(CapEx!$C12:L12)*'Data Sheet'!$D$31,0)*(1+'Data Sheet'!$D$30)^(OpEx!M$3-1)*(1+'Risk Analysis'!$D$13)</f>
        <v>2.8264878951748822E-2</v>
      </c>
      <c r="N8" s="37">
        <f>IF(SUM(Timelines!$C19:M19)&gt;=100%,SUM(CapEx!$C12:M12)*'Data Sheet'!$D$31,0)*(1+'Data Sheet'!$D$30)^(OpEx!N$3-1)*(1+'Risk Analysis'!$D$13)</f>
        <v>2.9395474109818773E-2</v>
      </c>
      <c r="O8" s="37">
        <f>IF(SUM(Timelines!$C19:N19)&gt;=100%,SUM(CapEx!$C12:N12)*'Data Sheet'!$D$31,0)*(1+'Data Sheet'!$D$30)^(OpEx!O$3-1)*(1+'Risk Analysis'!$D$13)</f>
        <v>3.0571293074211529E-2</v>
      </c>
      <c r="P8" s="37">
        <f>IF(SUM(Timelines!$C19:O19)&gt;=100%,SUM(CapEx!$C12:O12)*'Data Sheet'!$D$31,0)*(1+'Data Sheet'!$D$30)^(OpEx!P$3-1)*(1+'Risk Analysis'!$D$13)</f>
        <v>3.1794144797179992E-2</v>
      </c>
      <c r="Q8" s="37">
        <f>IF(SUM(Timelines!$C19:P19)&gt;=100%,SUM(CapEx!$C12:P12)*'Data Sheet'!$D$31,0)*(1+'Data Sheet'!$D$30)^(OpEx!Q$3-1)*(1+'Risk Analysis'!$D$13)</f>
        <v>3.3065910589067195E-2</v>
      </c>
      <c r="R8" s="37">
        <f>IF(SUM(Timelines!$C19:Q19)&gt;=100%,SUM(CapEx!$C12:Q12)*'Data Sheet'!$D$31,0)*(1+'Data Sheet'!$D$30)^(OpEx!R$3-1)*(1+'Risk Analysis'!$D$13)</f>
        <v>3.4388547012629875E-2</v>
      </c>
      <c r="S8" s="37">
        <f>IF(SUM(Timelines!$C19:R19)&gt;=100%,SUM(CapEx!$C12:R12)*'Data Sheet'!$D$31,0)*(1+'Data Sheet'!$D$30)^(OpEx!S$3-1)*(1+'Risk Analysis'!$D$13)</f>
        <v>3.5764088893135079E-2</v>
      </c>
      <c r="T8" s="37">
        <f>IF(SUM(Timelines!$C19:S19)&gt;=100%,SUM(CapEx!$C12:S12)*'Data Sheet'!$D$31,0)*(1+'Data Sheet'!$D$30)^(OpEx!T$3-1)*(1+'Risk Analysis'!$D$13)</f>
        <v>3.7194652448860485E-2</v>
      </c>
      <c r="U8" s="37">
        <f>IF(SUM(Timelines!$C19:T19)&gt;=100%,SUM(CapEx!$C12:T12)*'Data Sheet'!$D$31,0)*(1+'Data Sheet'!$D$30)^(OpEx!U$3-1)*(1+'Risk Analysis'!$D$13)</f>
        <v>3.8682438546814905E-2</v>
      </c>
      <c r="V8" s="37">
        <f>IF(SUM(Timelines!$C19:U19)&gt;=100%,SUM(CapEx!$C12:U12)*'Data Sheet'!$D$31,0)*(1+'Data Sheet'!$D$30)^(OpEx!V$3-1)*(1+'Risk Analysis'!$D$13)</f>
        <v>4.0229736088687504E-2</v>
      </c>
    </row>
    <row r="9" spans="1:22" x14ac:dyDescent="0.25">
      <c r="A9" s="22" t="s">
        <v>19</v>
      </c>
      <c r="B9" s="26" t="s">
        <v>108</v>
      </c>
      <c r="C9" s="37">
        <f>IF(SUM(Timelines!B20:$C20)&gt;=100%,SUM(CapEx!B13:$C13)*'Data Sheet'!$D$31,0)*(1+'Data Sheet'!$D$30)^(OpEx!C$3-1)*(1+'Risk Analysis'!$D$13)</f>
        <v>0</v>
      </c>
      <c r="D9" s="37">
        <f>IF(SUM(Timelines!C20:$C20)&gt;=100%,SUM(CapEx!C13:$C13)*'Data Sheet'!$D$31,0)*(1+'Data Sheet'!$D$30)^(OpEx!D$3-1)*(1+'Risk Analysis'!$D$13)</f>
        <v>0</v>
      </c>
      <c r="E9" s="37">
        <f>IF(SUM(Timelines!$C20:D20)&gt;=100%,SUM(CapEx!$C13:D13)*'Data Sheet'!$D$31,0)*(1+'Data Sheet'!$D$30)^(OpEx!E$3-1)*(1+'Risk Analysis'!$D$13)</f>
        <v>0</v>
      </c>
      <c r="F9" s="37">
        <f>IF(SUM(Timelines!$C20:E20)&gt;=100%,SUM(CapEx!$C13:E13)*'Data Sheet'!$D$31,0)*(1+'Data Sheet'!$D$30)^(OpEx!F$3-1)*(1+'Risk Analysis'!$D$13)</f>
        <v>0</v>
      </c>
      <c r="G9" s="37">
        <f>IF(SUM(Timelines!$C20:F20)&gt;=100%,SUM(CapEx!$C13:F13)*'Data Sheet'!$D$31,0)*(1+'Data Sheet'!$D$30)^(OpEx!G$3-1)*(1+'Risk Analysis'!$D$13)</f>
        <v>0</v>
      </c>
      <c r="H9" s="37">
        <f>IF(SUM(Timelines!$C20:G20)&gt;=100%,SUM(CapEx!$C13:G13)*'Data Sheet'!$D$31,0)*(1+'Data Sheet'!$D$30)^(OpEx!H$3-1)*(1+'Risk Analysis'!$D$13)</f>
        <v>0.552382839142608</v>
      </c>
      <c r="I9" s="37">
        <f>IF(SUM(Timelines!$C20:H20)&gt;=100%,SUM(CapEx!$C13:H13)*'Data Sheet'!$D$31,0)*(1+'Data Sheet'!$D$30)^(OpEx!I$3-1)*(1+'Risk Analysis'!$D$13)</f>
        <v>0.57447815270831237</v>
      </c>
      <c r="J9" s="37">
        <f>IF(SUM(Timelines!$C20:I20)&gt;=100%,SUM(CapEx!$C13:I13)*'Data Sheet'!$D$31,0)*(1+'Data Sheet'!$D$30)^(OpEx!J$3-1)*(1+'Risk Analysis'!$D$13)</f>
        <v>0.59745727881664479</v>
      </c>
      <c r="K9" s="37">
        <f>IF(SUM(Timelines!$C20:J20)&gt;=100%,SUM(CapEx!$C13:J13)*'Data Sheet'!$D$31,0)*(1+'Data Sheet'!$D$30)^(OpEx!K$3-1)*(1+'Risk Analysis'!$D$13)</f>
        <v>0.62135556996931063</v>
      </c>
      <c r="L9" s="37">
        <f>IF(SUM(Timelines!$C20:K20)&gt;=100%,SUM(CapEx!$C13:K13)*'Data Sheet'!$D$31,0)*(1+'Data Sheet'!$D$30)^(OpEx!L$3-1)*(1+'Risk Analysis'!$D$13)</f>
        <v>0.64620979276808321</v>
      </c>
      <c r="M9" s="37">
        <f>IF(SUM(Timelines!$C20:L20)&gt;=100%,SUM(CapEx!$C13:L13)*'Data Sheet'!$D$31,0)*(1+'Data Sheet'!$D$30)^(OpEx!M$3-1)*(1+'Risk Analysis'!$D$13)</f>
        <v>0.6720581844788065</v>
      </c>
      <c r="N9" s="37">
        <f>IF(SUM(Timelines!$C20:M20)&gt;=100%,SUM(CapEx!$C13:M13)*'Data Sheet'!$D$31,0)*(1+'Data Sheet'!$D$30)^(OpEx!N$3-1)*(1+'Risk Analysis'!$D$13)</f>
        <v>0.69894051185795869</v>
      </c>
      <c r="O9" s="37">
        <f>IF(SUM(Timelines!$C20:N20)&gt;=100%,SUM(CapEx!$C13:N13)*'Data Sheet'!$D$31,0)*(1+'Data Sheet'!$D$30)^(OpEx!O$3-1)*(1+'Risk Analysis'!$D$13)</f>
        <v>0.72689813233227718</v>
      </c>
      <c r="P9" s="37">
        <f>IF(SUM(Timelines!$C20:O20)&gt;=100%,SUM(CapEx!$C13:O13)*'Data Sheet'!$D$31,0)*(1+'Data Sheet'!$D$30)^(OpEx!P$3-1)*(1+'Risk Analysis'!$D$13)</f>
        <v>0.75597405762556835</v>
      </c>
      <c r="Q9" s="37">
        <f>IF(SUM(Timelines!$C20:P20)&gt;=100%,SUM(CapEx!$C13:P13)*'Data Sheet'!$D$31,0)*(1+'Data Sheet'!$D$30)^(OpEx!Q$3-1)*(1+'Risk Analysis'!$D$13)</f>
        <v>0.78621301993059101</v>
      </c>
      <c r="R9" s="37">
        <f>IF(SUM(Timelines!$C20:Q20)&gt;=100%,SUM(CapEx!$C13:Q13)*'Data Sheet'!$D$31,0)*(1+'Data Sheet'!$D$30)^(OpEx!R$3-1)*(1+'Risk Analysis'!$D$13)</f>
        <v>0.81766154072781461</v>
      </c>
      <c r="S9" s="37">
        <f>IF(SUM(Timelines!$C20:R20)&gt;=100%,SUM(CapEx!$C13:R13)*'Data Sheet'!$D$31,0)*(1+'Data Sheet'!$D$30)^(OpEx!S$3-1)*(1+'Risk Analysis'!$D$13)</f>
        <v>0.85036800235692733</v>
      </c>
      <c r="T9" s="37">
        <f>IF(SUM(Timelines!$C20:S20)&gt;=100%,SUM(CapEx!$C13:S13)*'Data Sheet'!$D$31,0)*(1+'Data Sheet'!$D$30)^(OpEx!T$3-1)*(1+'Risk Analysis'!$D$13)</f>
        <v>0.88438272245120453</v>
      </c>
      <c r="U9" s="37">
        <f>IF(SUM(Timelines!$C20:T20)&gt;=100%,SUM(CapEx!$C13:T13)*'Data Sheet'!$D$31,0)*(1+'Data Sheet'!$D$30)^(OpEx!U$3-1)*(1+'Risk Analysis'!$D$13)</f>
        <v>0.91975803134925282</v>
      </c>
      <c r="V9" s="37">
        <f>IF(SUM(Timelines!$C20:U20)&gt;=100%,SUM(CapEx!$C13:U13)*'Data Sheet'!$D$31,0)*(1+'Data Sheet'!$D$30)^(OpEx!V$3-1)*(1+'Risk Analysis'!$D$13)</f>
        <v>0.95654835260322291</v>
      </c>
    </row>
    <row r="10" spans="1:22" x14ac:dyDescent="0.25">
      <c r="A10" s="22" t="s">
        <v>20</v>
      </c>
      <c r="B10" s="26" t="s">
        <v>125</v>
      </c>
      <c r="C10" s="37">
        <f>IF(SUM(Timelines!B21:$C21)&gt;=100%,SUM(CapEx!B14:$C14)*'Data Sheet'!$D$31,0)*(1+'Data Sheet'!$D$30)^(OpEx!C$3-1)*(1+'Risk Analysis'!$D$13)</f>
        <v>0</v>
      </c>
      <c r="D10" s="37">
        <f>IF(SUM(Timelines!C21:$C21)&gt;=100%,SUM(CapEx!C14:$C14)*'Data Sheet'!$D$31,0)*(1+'Data Sheet'!$D$30)^(OpEx!D$3-1)*(1+'Risk Analysis'!$D$13)</f>
        <v>0</v>
      </c>
      <c r="E10" s="37">
        <f>IF(SUM(Timelines!$C21:D21)&gt;=100%,SUM(CapEx!$C14:D14)*'Data Sheet'!$D$31,0)*(1+'Data Sheet'!$D$30)^(OpEx!E$3-1)*(1+'Risk Analysis'!$D$13)</f>
        <v>0</v>
      </c>
      <c r="F10" s="37">
        <f>IF(SUM(Timelines!$C21:E21)&gt;=100%,SUM(CapEx!$C14:E14)*'Data Sheet'!$D$31,0)*(1+'Data Sheet'!$D$30)^(OpEx!F$3-1)*(1+'Risk Analysis'!$D$13)</f>
        <v>0</v>
      </c>
      <c r="G10" s="37">
        <f>IF(SUM(Timelines!$C21:F21)&gt;=100%,SUM(CapEx!$C14:F14)*'Data Sheet'!$D$31,0)*(1+'Data Sheet'!$D$30)^(OpEx!G$3-1)*(1+'Risk Analysis'!$D$13)</f>
        <v>0</v>
      </c>
      <c r="H10" s="37">
        <f>IF(SUM(Timelines!$C21:G21)&gt;=100%,SUM(CapEx!$C14:G14)*'Data Sheet'!$D$31,0)*(1+'Data Sheet'!$D$30)^(OpEx!H$3-1)*(1+'Risk Analysis'!$D$13)</f>
        <v>1.0208209184244112E-2</v>
      </c>
      <c r="I10" s="37">
        <f>IF(SUM(Timelines!$C21:H21)&gt;=100%,SUM(CapEx!$C14:H14)*'Data Sheet'!$D$31,0)*(1+'Data Sheet'!$D$30)^(OpEx!I$3-1)*(1+'Risk Analysis'!$D$13)</f>
        <v>1.0616537551613877E-2</v>
      </c>
      <c r="J10" s="37">
        <f>IF(SUM(Timelines!$C21:I21)&gt;=100%,SUM(CapEx!$C14:I14)*'Data Sheet'!$D$31,0)*(1+'Data Sheet'!$D$30)^(OpEx!J$3-1)*(1+'Risk Analysis'!$D$13)</f>
        <v>1.104119905367843E-2</v>
      </c>
      <c r="K10" s="37">
        <f>IF(SUM(Timelines!$C21:J21)&gt;=100%,SUM(CapEx!$C14:J14)*'Data Sheet'!$D$31,0)*(1+'Data Sheet'!$D$30)^(OpEx!K$3-1)*(1+'Risk Analysis'!$D$13)</f>
        <v>1.1482847015825569E-2</v>
      </c>
      <c r="L10" s="37">
        <f>IF(SUM(Timelines!$C21:K21)&gt;=100%,SUM(CapEx!$C14:K14)*'Data Sheet'!$D$31,0)*(1+'Data Sheet'!$D$30)^(OpEx!L$3-1)*(1+'Risk Analysis'!$D$13)</f>
        <v>1.1942160896458593E-2</v>
      </c>
      <c r="M10" s="37">
        <f>IF(SUM(Timelines!$C21:L21)&gt;=100%,SUM(CapEx!$C14:L14)*'Data Sheet'!$D$31,0)*(1+'Data Sheet'!$D$30)^(OpEx!M$3-1)*(1+'Risk Analysis'!$D$13)</f>
        <v>1.2419847332316937E-2</v>
      </c>
      <c r="N10" s="37">
        <f>IF(SUM(Timelines!$C21:M21)&gt;=100%,SUM(CapEx!$C14:M14)*'Data Sheet'!$D$31,0)*(1+'Data Sheet'!$D$30)^(OpEx!N$3-1)*(1+'Risk Analysis'!$D$13)</f>
        <v>1.2916641225609614E-2</v>
      </c>
      <c r="O10" s="37">
        <f>IF(SUM(Timelines!$C21:N21)&gt;=100%,SUM(CapEx!$C14:N14)*'Data Sheet'!$D$31,0)*(1+'Data Sheet'!$D$30)^(OpEx!O$3-1)*(1+'Risk Analysis'!$D$13)</f>
        <v>1.3433306874634001E-2</v>
      </c>
      <c r="P10" s="37">
        <f>IF(SUM(Timelines!$C21:O21)&gt;=100%,SUM(CapEx!$C14:O14)*'Data Sheet'!$D$31,0)*(1+'Data Sheet'!$D$30)^(OpEx!P$3-1)*(1+'Risk Analysis'!$D$13)</f>
        <v>1.3970639149619362E-2</v>
      </c>
      <c r="Q10" s="37">
        <f>IF(SUM(Timelines!$C21:P21)&gt;=100%,SUM(CapEx!$C14:P14)*'Data Sheet'!$D$31,0)*(1+'Data Sheet'!$D$30)^(OpEx!Q$3-1)*(1+'Risk Analysis'!$D$13)</f>
        <v>1.4529464715604136E-2</v>
      </c>
      <c r="R10" s="37">
        <f>IF(SUM(Timelines!$C21:Q21)&gt;=100%,SUM(CapEx!$C14:Q14)*'Data Sheet'!$D$31,0)*(1+'Data Sheet'!$D$30)^(OpEx!R$3-1)*(1+'Risk Analysis'!$D$13)</f>
        <v>1.5110643304228301E-2</v>
      </c>
      <c r="S10" s="37">
        <f>IF(SUM(Timelines!$C21:R21)&gt;=100%,SUM(CapEx!$C14:R14)*'Data Sheet'!$D$31,0)*(1+'Data Sheet'!$D$30)^(OpEx!S$3-1)*(1+'Risk Analysis'!$D$13)</f>
        <v>1.5715069036397435E-2</v>
      </c>
      <c r="T10" s="37">
        <f>IF(SUM(Timelines!$C21:S21)&gt;=100%,SUM(CapEx!$C14:S14)*'Data Sheet'!$D$31,0)*(1+'Data Sheet'!$D$30)^(OpEx!T$3-1)*(1+'Risk Analysis'!$D$13)</f>
        <v>1.6343671797853333E-2</v>
      </c>
      <c r="U10" s="37">
        <f>IF(SUM(Timelines!$C21:T21)&gt;=100%,SUM(CapEx!$C14:T14)*'Data Sheet'!$D$31,0)*(1+'Data Sheet'!$D$30)^(OpEx!U$3-1)*(1+'Risk Analysis'!$D$13)</f>
        <v>1.6997418669767467E-2</v>
      </c>
      <c r="V10" s="37">
        <f>IF(SUM(Timelines!$C21:U21)&gt;=100%,SUM(CapEx!$C14:U14)*'Data Sheet'!$D$31,0)*(1+'Data Sheet'!$D$30)^(OpEx!V$3-1)*(1+'Risk Analysis'!$D$13)</f>
        <v>1.7677315416558165E-2</v>
      </c>
    </row>
    <row r="11" spans="1:22" x14ac:dyDescent="0.25">
      <c r="A11" s="22" t="s">
        <v>28</v>
      </c>
      <c r="B11" s="26" t="s">
        <v>21</v>
      </c>
      <c r="C11" s="37">
        <f>IF(SUM(Timelines!B22:$C22)&gt;=100%,SUM(CapEx!B15:$C15)*'Data Sheet'!$D$31,0)*(1+'Data Sheet'!$D$30)^(OpEx!C$3-1)*(1+'Risk Analysis'!$D$13)</f>
        <v>0</v>
      </c>
      <c r="D11" s="37">
        <f>IF(SUM(Timelines!C22:$C22)&gt;=100%,SUM(CapEx!C15:$C15)*'Data Sheet'!$D$31,0)*(1+'Data Sheet'!$D$30)^(OpEx!D$3-1)*(1+'Risk Analysis'!$D$13)</f>
        <v>0</v>
      </c>
      <c r="E11" s="37">
        <f>IF(SUM(Timelines!$C22:D22)&gt;=100%,SUM(CapEx!$C15:D15)*'Data Sheet'!$D$31,0)*(1+'Data Sheet'!$D$30)^(OpEx!E$3-1)*(1+'Risk Analysis'!$D$13)</f>
        <v>0</v>
      </c>
      <c r="F11" s="37">
        <f>IF(SUM(Timelines!$C22:E22)&gt;=100%,SUM(CapEx!$C15:E15)*'Data Sheet'!$D$31,0)*(1+'Data Sheet'!$D$30)^(OpEx!F$3-1)*(1+'Risk Analysis'!$D$13)</f>
        <v>0</v>
      </c>
      <c r="G11" s="37">
        <f>IF(SUM(Timelines!$C22:F22)&gt;=100%,SUM(CapEx!$C15:F15)*'Data Sheet'!$D$31,0)*(1+'Data Sheet'!$D$30)^(OpEx!G$3-1)*(1+'Risk Analysis'!$D$13)</f>
        <v>0</v>
      </c>
      <c r="H11" s="37">
        <f>IF(SUM(Timelines!$C22:G22)&gt;=100%,SUM(CapEx!$C15:G15)*'Data Sheet'!$D$31,0)*(1+'Data Sheet'!$D$30)^(OpEx!H$3-1)*(1+'Risk Analysis'!$D$13)</f>
        <v>0</v>
      </c>
      <c r="I11" s="37">
        <f>IF(SUM(Timelines!$C22:H22)&gt;=100%,SUM(CapEx!$C15:H15)*'Data Sheet'!$D$31,0)*(1+'Data Sheet'!$D$30)^(OpEx!I$3-1)*(1+'Risk Analysis'!$D$13)</f>
        <v>0</v>
      </c>
      <c r="J11" s="37">
        <f>IF(SUM(Timelines!$C22:I22)&gt;=100%,SUM(CapEx!$C15:I15)*'Data Sheet'!$D$31,0)*(1+'Data Sheet'!$D$30)^(OpEx!J$3-1)*(1+'Risk Analysis'!$D$13)</f>
        <v>0</v>
      </c>
      <c r="K11" s="37">
        <f>IF(SUM(Timelines!$C22:J22)&gt;=100%,SUM(CapEx!$C15:J15)*'Data Sheet'!$D$31,0)*(1+'Data Sheet'!$D$30)^(OpEx!K$3-1)*(1+'Risk Analysis'!$D$13)</f>
        <v>0</v>
      </c>
      <c r="L11" s="37">
        <f>IF(SUM(Timelines!$C22:K22)&gt;=100%,SUM(CapEx!$C15:K15)*'Data Sheet'!$D$31,0)*(1+'Data Sheet'!$D$30)^(OpEx!L$3-1)*(1+'Risk Analysis'!$D$13)</f>
        <v>0</v>
      </c>
      <c r="M11" s="37">
        <f>IF(SUM(Timelines!$C22:L22)&gt;=100%,SUM(CapEx!$C15:L15)*'Data Sheet'!$D$31,0)*(1+'Data Sheet'!$D$30)^(OpEx!M$3-1)*(1+'Risk Analysis'!$D$13)</f>
        <v>0</v>
      </c>
      <c r="N11" s="37">
        <f>IF(SUM(Timelines!$C22:M22)&gt;=100%,SUM(CapEx!$C15:M15)*'Data Sheet'!$D$31,0)*(1+'Data Sheet'!$D$30)^(OpEx!N$3-1)*(1+'Risk Analysis'!$D$13)</f>
        <v>0</v>
      </c>
      <c r="O11" s="37">
        <f>IF(SUM(Timelines!$C22:N22)&gt;=100%,SUM(CapEx!$C15:N15)*'Data Sheet'!$D$31,0)*(1+'Data Sheet'!$D$30)^(OpEx!O$3-1)*(1+'Risk Analysis'!$D$13)</f>
        <v>0</v>
      </c>
      <c r="P11" s="37">
        <f>IF(SUM(Timelines!$C22:O22)&gt;=100%,SUM(CapEx!$C15:O15)*'Data Sheet'!$D$31,0)*(1+'Data Sheet'!$D$30)^(OpEx!P$3-1)*(1+'Risk Analysis'!$D$13)</f>
        <v>0</v>
      </c>
      <c r="Q11" s="37">
        <f>IF(SUM(Timelines!$C22:P22)&gt;=100%,SUM(CapEx!$C15:P15)*'Data Sheet'!$D$31,0)*(1+'Data Sheet'!$D$30)^(OpEx!Q$3-1)*(1+'Risk Analysis'!$D$13)</f>
        <v>0</v>
      </c>
      <c r="R11" s="37">
        <f>IF(SUM(Timelines!$C22:Q22)&gt;=100%,SUM(CapEx!$C15:Q15)*'Data Sheet'!$D$31,0)*(1+'Data Sheet'!$D$30)^(OpEx!R$3-1)*(1+'Risk Analysis'!$D$13)</f>
        <v>0</v>
      </c>
      <c r="S11" s="37">
        <f>IF(SUM(Timelines!$C22:R22)&gt;=100%,SUM(CapEx!$C15:R15)*'Data Sheet'!$D$31,0)*(1+'Data Sheet'!$D$30)^(OpEx!S$3-1)*(1+'Risk Analysis'!$D$13)</f>
        <v>0</v>
      </c>
      <c r="T11" s="37">
        <f>IF(SUM(Timelines!$C22:S22)&gt;=100%,SUM(CapEx!$C15:S15)*'Data Sheet'!$D$31,0)*(1+'Data Sheet'!$D$30)^(OpEx!T$3-1)*(1+'Risk Analysis'!$D$13)</f>
        <v>0</v>
      </c>
      <c r="U11" s="37">
        <f>IF(SUM(Timelines!$C22:T22)&gt;=100%,SUM(CapEx!$C15:T15)*'Data Sheet'!$D$31,0)*(1+'Data Sheet'!$D$30)^(OpEx!U$3-1)*(1+'Risk Analysis'!$D$13)</f>
        <v>0</v>
      </c>
      <c r="V11" s="37">
        <f>IF(SUM(Timelines!$C22:U22)&gt;=100%,SUM(CapEx!$C15:U15)*'Data Sheet'!$D$31,0)*(1+'Data Sheet'!$D$30)^(OpEx!V$3-1)*(1+'Risk Analysis'!$D$13)</f>
        <v>0</v>
      </c>
    </row>
    <row r="12" spans="1:22" x14ac:dyDescent="0.25">
      <c r="A12" s="22" t="s">
        <v>29</v>
      </c>
      <c r="B12" s="26" t="s">
        <v>21</v>
      </c>
      <c r="C12" s="37">
        <f>IF(SUM(Timelines!B23:$C23)&gt;=100%,SUM(CapEx!B16:$C16)*'Data Sheet'!$D$31,0)*(1+'Data Sheet'!$D$30)^(OpEx!C$3-1)*(1+'Risk Analysis'!$D$13)</f>
        <v>0</v>
      </c>
      <c r="D12" s="37">
        <f>IF(SUM(Timelines!C23:$C23)&gt;=100%,SUM(CapEx!C16:$C16)*'Data Sheet'!$D$31,0)*(1+'Data Sheet'!$D$30)^(OpEx!D$3-1)*(1+'Risk Analysis'!$D$13)</f>
        <v>0</v>
      </c>
      <c r="E12" s="37">
        <f>IF(SUM(Timelines!$C23:D23)&gt;=100%,SUM(CapEx!$C16:D16)*'Data Sheet'!$D$31,0)*(1+'Data Sheet'!$D$30)^(OpEx!E$3-1)*(1+'Risk Analysis'!$D$13)</f>
        <v>0</v>
      </c>
      <c r="F12" s="37">
        <f>IF(SUM(Timelines!$C23:E23)&gt;=100%,SUM(CapEx!$C16:E16)*'Data Sheet'!$D$31,0)*(1+'Data Sheet'!$D$30)^(OpEx!F$3-1)*(1+'Risk Analysis'!$D$13)</f>
        <v>0</v>
      </c>
      <c r="G12" s="37">
        <f>IF(SUM(Timelines!$C23:F23)&gt;=100%,SUM(CapEx!$C16:F16)*'Data Sheet'!$D$31,0)*(1+'Data Sheet'!$D$30)^(OpEx!G$3-1)*(1+'Risk Analysis'!$D$13)</f>
        <v>0</v>
      </c>
      <c r="H12" s="37">
        <f>IF(SUM(Timelines!$C23:G23)&gt;=100%,SUM(CapEx!$C16:G16)*'Data Sheet'!$D$31,0)*(1+'Data Sheet'!$D$30)^(OpEx!H$3-1)*(1+'Risk Analysis'!$D$13)</f>
        <v>0</v>
      </c>
      <c r="I12" s="37">
        <f>IF(SUM(Timelines!$C23:H23)&gt;=100%,SUM(CapEx!$C16:H16)*'Data Sheet'!$D$31,0)*(1+'Data Sheet'!$D$30)^(OpEx!I$3-1)*(1+'Risk Analysis'!$D$13)</f>
        <v>0</v>
      </c>
      <c r="J12" s="37">
        <f>IF(SUM(Timelines!$C23:I23)&gt;=100%,SUM(CapEx!$C16:I16)*'Data Sheet'!$D$31,0)*(1+'Data Sheet'!$D$30)^(OpEx!J$3-1)*(1+'Risk Analysis'!$D$13)</f>
        <v>0</v>
      </c>
      <c r="K12" s="37">
        <f>IF(SUM(Timelines!$C23:J23)&gt;=100%,SUM(CapEx!$C16:J16)*'Data Sheet'!$D$31,0)*(1+'Data Sheet'!$D$30)^(OpEx!K$3-1)*(1+'Risk Analysis'!$D$13)</f>
        <v>0</v>
      </c>
      <c r="L12" s="37">
        <f>IF(SUM(Timelines!$C23:K23)&gt;=100%,SUM(CapEx!$C16:K16)*'Data Sheet'!$D$31,0)*(1+'Data Sheet'!$D$30)^(OpEx!L$3-1)*(1+'Risk Analysis'!$D$13)</f>
        <v>0</v>
      </c>
      <c r="M12" s="37">
        <f>IF(SUM(Timelines!$C23:L23)&gt;=100%,SUM(CapEx!$C16:L16)*'Data Sheet'!$D$31,0)*(1+'Data Sheet'!$D$30)^(OpEx!M$3-1)*(1+'Risk Analysis'!$D$13)</f>
        <v>0</v>
      </c>
      <c r="N12" s="37">
        <f>IF(SUM(Timelines!$C23:M23)&gt;=100%,SUM(CapEx!$C16:M16)*'Data Sheet'!$D$31,0)*(1+'Data Sheet'!$D$30)^(OpEx!N$3-1)*(1+'Risk Analysis'!$D$13)</f>
        <v>0</v>
      </c>
      <c r="O12" s="37">
        <f>IF(SUM(Timelines!$C23:N23)&gt;=100%,SUM(CapEx!$C16:N16)*'Data Sheet'!$D$31,0)*(1+'Data Sheet'!$D$30)^(OpEx!O$3-1)*(1+'Risk Analysis'!$D$13)</f>
        <v>0</v>
      </c>
      <c r="P12" s="37">
        <f>IF(SUM(Timelines!$C23:O23)&gt;=100%,SUM(CapEx!$C16:O16)*'Data Sheet'!$D$31,0)*(1+'Data Sheet'!$D$30)^(OpEx!P$3-1)*(1+'Risk Analysis'!$D$13)</f>
        <v>0</v>
      </c>
      <c r="Q12" s="37">
        <f>IF(SUM(Timelines!$C23:P23)&gt;=100%,SUM(CapEx!$C16:P16)*'Data Sheet'!$D$31,0)*(1+'Data Sheet'!$D$30)^(OpEx!Q$3-1)*(1+'Risk Analysis'!$D$13)</f>
        <v>0</v>
      </c>
      <c r="R12" s="37">
        <f>IF(SUM(Timelines!$C23:Q23)&gt;=100%,SUM(CapEx!$C16:Q16)*'Data Sheet'!$D$31,0)*(1+'Data Sheet'!$D$30)^(OpEx!R$3-1)*(1+'Risk Analysis'!$D$13)</f>
        <v>0</v>
      </c>
      <c r="S12" s="37">
        <f>IF(SUM(Timelines!$C23:R23)&gt;=100%,SUM(CapEx!$C16:R16)*'Data Sheet'!$D$31,0)*(1+'Data Sheet'!$D$30)^(OpEx!S$3-1)*(1+'Risk Analysis'!$D$13)</f>
        <v>0</v>
      </c>
      <c r="T12" s="37">
        <f>IF(SUM(Timelines!$C23:S23)&gt;=100%,SUM(CapEx!$C16:S16)*'Data Sheet'!$D$31,0)*(1+'Data Sheet'!$D$30)^(OpEx!T$3-1)*(1+'Risk Analysis'!$D$13)</f>
        <v>0</v>
      </c>
      <c r="U12" s="37">
        <f>IF(SUM(Timelines!$C23:T23)&gt;=100%,SUM(CapEx!$C16:T16)*'Data Sheet'!$D$31,0)*(1+'Data Sheet'!$D$30)^(OpEx!U$3-1)*(1+'Risk Analysis'!$D$13)</f>
        <v>0</v>
      </c>
      <c r="V12" s="37">
        <f>IF(SUM(Timelines!$C23:U23)&gt;=100%,SUM(CapEx!$C16:U16)*'Data Sheet'!$D$31,0)*(1+'Data Sheet'!$D$30)^(OpEx!V$3-1)*(1+'Risk Analysis'!$D$13)</f>
        <v>0</v>
      </c>
    </row>
    <row r="13" spans="1:22" x14ac:dyDescent="0.25">
      <c r="A13" s="22" t="s">
        <v>30</v>
      </c>
      <c r="B13" s="26" t="s">
        <v>79</v>
      </c>
      <c r="C13" s="37">
        <f>SUM(C6:C12)</f>
        <v>0</v>
      </c>
      <c r="D13" s="37">
        <f t="shared" ref="D13:V13" si="1">SUM(D6:D12)</f>
        <v>0</v>
      </c>
      <c r="E13" s="37">
        <f t="shared" si="1"/>
        <v>0</v>
      </c>
      <c r="F13" s="37">
        <f t="shared" si="1"/>
        <v>4.3630099968000005E-2</v>
      </c>
      <c r="G13" s="37">
        <f t="shared" si="1"/>
        <v>4.5375303966720008E-2</v>
      </c>
      <c r="H13" s="37">
        <f t="shared" si="1"/>
        <v>0.6828808261464655</v>
      </c>
      <c r="I13" s="37">
        <f t="shared" si="1"/>
        <v>0.71019605919232409</v>
      </c>
      <c r="J13" s="37">
        <f t="shared" si="1"/>
        <v>0.73860390156001698</v>
      </c>
      <c r="K13" s="37">
        <f t="shared" si="1"/>
        <v>0.76814805762241778</v>
      </c>
      <c r="L13" s="37">
        <f t="shared" si="1"/>
        <v>0.79887397992731468</v>
      </c>
      <c r="M13" s="37">
        <f t="shared" si="1"/>
        <v>0.83082893912440714</v>
      </c>
      <c r="N13" s="37">
        <f t="shared" si="1"/>
        <v>0.86406209668938339</v>
      </c>
      <c r="O13" s="37">
        <f t="shared" si="1"/>
        <v>0.89862458055695882</v>
      </c>
      <c r="P13" s="37">
        <f t="shared" si="1"/>
        <v>0.93456956377923739</v>
      </c>
      <c r="Q13" s="37">
        <f t="shared" si="1"/>
        <v>0.97195234633040672</v>
      </c>
      <c r="R13" s="37">
        <f t="shared" si="1"/>
        <v>1.010830440183623</v>
      </c>
      <c r="S13" s="37">
        <f t="shared" si="1"/>
        <v>1.0512636577909682</v>
      </c>
      <c r="T13" s="37">
        <f t="shared" si="1"/>
        <v>1.0933142041026069</v>
      </c>
      <c r="U13" s="37">
        <f t="shared" si="1"/>
        <v>1.1370467722667112</v>
      </c>
      <c r="V13" s="37">
        <f t="shared" si="1"/>
        <v>1.1825286431573798</v>
      </c>
    </row>
    <row r="14" spans="1:22" x14ac:dyDescent="0.25">
      <c r="A14" s="24" t="s">
        <v>7</v>
      </c>
      <c r="B14" s="10" t="s">
        <v>6</v>
      </c>
      <c r="C14" s="1"/>
      <c r="D14" s="1"/>
    </row>
    <row r="15" spans="1:22" x14ac:dyDescent="0.25">
      <c r="A15" s="22" t="s">
        <v>16</v>
      </c>
      <c r="B15" s="26" t="s">
        <v>24</v>
      </c>
      <c r="C15" s="37">
        <f>IF(SUM(Timelines!B25:$C25)&gt;=100%,SUM(CapEx!B19:$C19)*'Data Sheet'!$D$32,0)*(1+'Data Sheet'!$D$30)^(OpEx!C$3-1)*(1+'Risk Analysis'!$D$13)</f>
        <v>0</v>
      </c>
      <c r="D15" s="37">
        <f>IF(SUM(Timelines!C25:$C25)&gt;=100%,SUM(CapEx!C19:$C19)*'Data Sheet'!$D$32,0)*(1+'Data Sheet'!$D$30)^(OpEx!D$3-1)*(1+'Risk Analysis'!$D$13)</f>
        <v>0</v>
      </c>
      <c r="E15" s="37">
        <f>IF(SUM(Timelines!$C25:D25)&gt;=100%,SUM(CapEx!$C19:D19)*'Data Sheet'!$D$32,0)*(1+'Data Sheet'!$D$30)^(OpEx!E$3-1)*(1+'Risk Analysis'!$D$13)</f>
        <v>0</v>
      </c>
      <c r="F15" s="37">
        <f>IF(SUM(Timelines!$C25:E25)&gt;=100%,SUM(CapEx!$C19:E19)*'Data Sheet'!$D$32,0)*(1+'Data Sheet'!$D$30)^(OpEx!F$3-1)*(1+'Risk Analysis'!$D$13)</f>
        <v>0</v>
      </c>
      <c r="G15" s="37">
        <f>IF(SUM(Timelines!$C25:F25)&gt;=100%,SUM(CapEx!$C19:F19)*'Data Sheet'!$D$32,0)*(1+'Data Sheet'!$D$30)^(OpEx!G$3-1)*(1+'Risk Analysis'!$D$13)</f>
        <v>0</v>
      </c>
      <c r="H15" s="37">
        <f>IF(SUM(Timelines!$C25:G25)&gt;=100%,SUM(CapEx!$C19:G19)*'Data Sheet'!$D$32,0)*(1+'Data Sheet'!$D$30)^(OpEx!H$3-1)*(1+'Risk Analysis'!$D$13)</f>
        <v>0</v>
      </c>
      <c r="I15" s="37">
        <f>IF(SUM(Timelines!$C25:H25)&gt;=100%,SUM(CapEx!$C19:H19)*'Data Sheet'!$D$32,0)*(1+'Data Sheet'!$D$30)^(OpEx!I$3-1)*(1+'Risk Analysis'!$D$13)</f>
        <v>0.18339527734552866</v>
      </c>
      <c r="J15" s="37">
        <f>IF(SUM(Timelines!$C25:I25)&gt;=100%,SUM(CapEx!$C19:I19)*'Data Sheet'!$D$32,0)*(1+'Data Sheet'!$D$30)^(OpEx!J$3-1)*(1+'Risk Analysis'!$D$13)</f>
        <v>0.1907310884393498</v>
      </c>
      <c r="K15" s="37">
        <f>IF(SUM(Timelines!$C25:J25)&gt;=100%,SUM(CapEx!$C19:J19)*'Data Sheet'!$D$32,0)*(1+'Data Sheet'!$D$30)^(OpEx!K$3-1)*(1+'Risk Analysis'!$D$13)</f>
        <v>0.19836033197692382</v>
      </c>
      <c r="L15" s="37">
        <f>IF(SUM(Timelines!$C25:K25)&gt;=100%,SUM(CapEx!$C19:K19)*'Data Sheet'!$D$32,0)*(1+'Data Sheet'!$D$30)^(OpEx!L$3-1)*(1+'Risk Analysis'!$D$13)</f>
        <v>0.20629474525600078</v>
      </c>
      <c r="M15" s="37">
        <f>IF(SUM(Timelines!$C25:L25)&gt;=100%,SUM(CapEx!$C19:L19)*'Data Sheet'!$D$32,0)*(1+'Data Sheet'!$D$30)^(OpEx!M$3-1)*(1+'Risk Analysis'!$D$13)</f>
        <v>0.2145465350662408</v>
      </c>
      <c r="N15" s="37">
        <f>IF(SUM(Timelines!$C25:M25)&gt;=100%,SUM(CapEx!$C19:M19)*'Data Sheet'!$D$32,0)*(1+'Data Sheet'!$D$30)^(OpEx!N$3-1)*(1+'Risk Analysis'!$D$13)</f>
        <v>0.22312839646889043</v>
      </c>
      <c r="O15" s="37">
        <f>IF(SUM(Timelines!$C25:N25)&gt;=100%,SUM(CapEx!$C19:N19)*'Data Sheet'!$D$32,0)*(1+'Data Sheet'!$D$30)^(OpEx!O$3-1)*(1+'Risk Analysis'!$D$13)</f>
        <v>0.23205353232764611</v>
      </c>
      <c r="P15" s="37">
        <f>IF(SUM(Timelines!$C25:O25)&gt;=100%,SUM(CapEx!$C19:O19)*'Data Sheet'!$D$32,0)*(1+'Data Sheet'!$D$30)^(OpEx!P$3-1)*(1+'Risk Analysis'!$D$13)</f>
        <v>0.24133567362075195</v>
      </c>
      <c r="Q15" s="37">
        <f>IF(SUM(Timelines!$C25:P25)&gt;=100%,SUM(CapEx!$C19:P19)*'Data Sheet'!$D$32,0)*(1+'Data Sheet'!$D$30)^(OpEx!Q$3-1)*(1+'Risk Analysis'!$D$13)</f>
        <v>0.25098910056558205</v>
      </c>
      <c r="R15" s="37">
        <f>IF(SUM(Timelines!$C25:Q25)&gt;=100%,SUM(CapEx!$C19:Q19)*'Data Sheet'!$D$32,0)*(1+'Data Sheet'!$D$30)^(OpEx!R$3-1)*(1+'Risk Analysis'!$D$13)</f>
        <v>0.26102866458820528</v>
      </c>
      <c r="S15" s="37">
        <f>IF(SUM(Timelines!$C25:R25)&gt;=100%,SUM(CapEx!$C19:R19)*'Data Sheet'!$D$32,0)*(1+'Data Sheet'!$D$30)^(OpEx!S$3-1)*(1+'Risk Analysis'!$D$13)</f>
        <v>0.27146981117173358</v>
      </c>
      <c r="T15" s="37">
        <f>IF(SUM(Timelines!$C25:S25)&gt;=100%,SUM(CapEx!$C19:S19)*'Data Sheet'!$D$32,0)*(1+'Data Sheet'!$D$30)^(OpEx!T$3-1)*(1+'Risk Analysis'!$D$13)</f>
        <v>0.2823286036186029</v>
      </c>
      <c r="U15" s="37">
        <f>IF(SUM(Timelines!$C25:T25)&gt;=100%,SUM(CapEx!$C19:T19)*'Data Sheet'!$D$32,0)*(1+'Data Sheet'!$D$30)^(OpEx!U$3-1)*(1+'Risk Analysis'!$D$13)</f>
        <v>0.29362174776334704</v>
      </c>
      <c r="V15" s="37">
        <f>IF(SUM(Timelines!$C25:U25)&gt;=100%,SUM(CapEx!$C19:U19)*'Data Sheet'!$D$32,0)*(1+'Data Sheet'!$D$30)^(OpEx!V$3-1)*(1+'Risk Analysis'!$D$13)</f>
        <v>0.3053666176738809</v>
      </c>
    </row>
    <row r="16" spans="1:22" x14ac:dyDescent="0.25">
      <c r="A16" s="22" t="s">
        <v>17</v>
      </c>
      <c r="B16" s="26" t="s">
        <v>25</v>
      </c>
      <c r="C16" s="37">
        <f>IF(SUM(Timelines!B26:$C26)&gt;=100%,SUM(CapEx!B20:$C20)*'Data Sheet'!$D$32,0)*(1+'Data Sheet'!$D$30)^(OpEx!C$3-1)*(1+'Risk Analysis'!$D$13)</f>
        <v>0</v>
      </c>
      <c r="D16" s="37">
        <f>IF(SUM(Timelines!C26:$C26)&gt;=100%,SUM(CapEx!C20:$C20)*'Data Sheet'!$D$32,0)*(1+'Data Sheet'!$D$30)^(OpEx!D$3-1)*(1+'Risk Analysis'!$D$13)</f>
        <v>0</v>
      </c>
      <c r="E16" s="37">
        <f>IF(SUM(Timelines!$C26:D26)&gt;=100%,SUM(CapEx!$C20:D20)*'Data Sheet'!$D$32,0)*(1+'Data Sheet'!$D$30)^(OpEx!E$3-1)*(1+'Risk Analysis'!$D$13)</f>
        <v>0</v>
      </c>
      <c r="F16" s="37">
        <f>IF(SUM(Timelines!$C26:E26)&gt;=100%,SUM(CapEx!$C20:E20)*'Data Sheet'!$D$32,0)*(1+'Data Sheet'!$D$30)^(OpEx!F$3-1)*(1+'Risk Analysis'!$D$13)</f>
        <v>0</v>
      </c>
      <c r="G16" s="37">
        <f>IF(SUM(Timelines!$C26:F26)&gt;=100%,SUM(CapEx!$C20:F20)*'Data Sheet'!$D$32,0)*(1+'Data Sheet'!$D$30)^(OpEx!G$3-1)*(1+'Risk Analysis'!$D$13)</f>
        <v>0</v>
      </c>
      <c r="H16" s="37">
        <f>IF(SUM(Timelines!$C26:G26)&gt;=100%,SUM(CapEx!$C20:G20)*'Data Sheet'!$D$32,0)*(1+'Data Sheet'!$D$30)^(OpEx!H$3-1)*(1+'Risk Analysis'!$D$13)</f>
        <v>0</v>
      </c>
      <c r="I16" s="37">
        <f>IF(SUM(Timelines!$C26:H26)&gt;=100%,SUM(CapEx!$C20:H20)*'Data Sheet'!$D$32,0)*(1+'Data Sheet'!$D$30)^(OpEx!I$3-1)*(1+'Risk Analysis'!$D$13)</f>
        <v>0.12188318851182386</v>
      </c>
      <c r="J16" s="37">
        <f>IF(SUM(Timelines!$C26:I26)&gt;=100%,SUM(CapEx!$C20:I20)*'Data Sheet'!$D$32,0)*(1+'Data Sheet'!$D$30)^(OpEx!J$3-1)*(1+'Risk Analysis'!$D$13)</f>
        <v>0.12675851605229679</v>
      </c>
      <c r="K16" s="37">
        <f>IF(SUM(Timelines!$C26:J26)&gt;=100%,SUM(CapEx!$C20:J20)*'Data Sheet'!$D$32,0)*(1+'Data Sheet'!$D$30)^(OpEx!K$3-1)*(1+'Risk Analysis'!$D$13)</f>
        <v>0.13182885669438871</v>
      </c>
      <c r="L16" s="37">
        <f>IF(SUM(Timelines!$C26:K26)&gt;=100%,SUM(CapEx!$C20:K20)*'Data Sheet'!$D$32,0)*(1+'Data Sheet'!$D$30)^(OpEx!L$3-1)*(1+'Risk Analysis'!$D$13)</f>
        <v>0.13710201096216426</v>
      </c>
      <c r="M16" s="37">
        <f>IF(SUM(Timelines!$C26:L26)&gt;=100%,SUM(CapEx!$C20:L20)*'Data Sheet'!$D$32,0)*(1+'Data Sheet'!$D$30)^(OpEx!M$3-1)*(1+'Risk Analysis'!$D$13)</f>
        <v>0.14258609140065082</v>
      </c>
      <c r="N16" s="37">
        <f>IF(SUM(Timelines!$C26:M26)&gt;=100%,SUM(CapEx!$C20:M20)*'Data Sheet'!$D$32,0)*(1+'Data Sheet'!$D$30)^(OpEx!N$3-1)*(1+'Risk Analysis'!$D$13)</f>
        <v>0.14828953505667686</v>
      </c>
      <c r="O16" s="37">
        <f>IF(SUM(Timelines!$C26:N26)&gt;=100%,SUM(CapEx!$C20:N20)*'Data Sheet'!$D$32,0)*(1+'Data Sheet'!$D$30)^(OpEx!O$3-1)*(1+'Risk Analysis'!$D$13)</f>
        <v>0.15422111645894396</v>
      </c>
      <c r="P16" s="37">
        <f>IF(SUM(Timelines!$C26:O26)&gt;=100%,SUM(CapEx!$C20:O20)*'Data Sheet'!$D$32,0)*(1+'Data Sheet'!$D$30)^(OpEx!P$3-1)*(1+'Risk Analysis'!$D$13)</f>
        <v>0.16038996111730172</v>
      </c>
      <c r="Q16" s="37">
        <f>IF(SUM(Timelines!$C26:P26)&gt;=100%,SUM(CapEx!$C20:P20)*'Data Sheet'!$D$32,0)*(1+'Data Sheet'!$D$30)^(OpEx!Q$3-1)*(1+'Risk Analysis'!$D$13)</f>
        <v>0.16680555956199378</v>
      </c>
      <c r="R16" s="37">
        <f>IF(SUM(Timelines!$C26:Q26)&gt;=100%,SUM(CapEx!$C20:Q20)*'Data Sheet'!$D$32,0)*(1+'Data Sheet'!$D$30)^(OpEx!R$3-1)*(1+'Risk Analysis'!$D$13)</f>
        <v>0.17347778194447352</v>
      </c>
      <c r="S16" s="37">
        <f>IF(SUM(Timelines!$C26:R26)&gt;=100%,SUM(CapEx!$C20:R20)*'Data Sheet'!$D$32,0)*(1+'Data Sheet'!$D$30)^(OpEx!S$3-1)*(1+'Risk Analysis'!$D$13)</f>
        <v>0.18041689322225249</v>
      </c>
      <c r="T16" s="37">
        <f>IF(SUM(Timelines!$C26:S26)&gt;=100%,SUM(CapEx!$C20:S20)*'Data Sheet'!$D$32,0)*(1+'Data Sheet'!$D$30)^(OpEx!T$3-1)*(1+'Risk Analysis'!$D$13)</f>
        <v>0.18763356895114261</v>
      </c>
      <c r="U16" s="37">
        <f>IF(SUM(Timelines!$C26:T26)&gt;=100%,SUM(CapEx!$C20:T20)*'Data Sheet'!$D$32,0)*(1+'Data Sheet'!$D$30)^(OpEx!U$3-1)*(1+'Risk Analysis'!$D$13)</f>
        <v>0.19513891170918835</v>
      </c>
      <c r="V16" s="37">
        <f>IF(SUM(Timelines!$C26:U26)&gt;=100%,SUM(CapEx!$C20:U20)*'Data Sheet'!$D$32,0)*(1+'Data Sheet'!$D$30)^(OpEx!V$3-1)*(1+'Risk Analysis'!$D$13)</f>
        <v>0.20294446817755585</v>
      </c>
    </row>
    <row r="17" spans="1:22" x14ac:dyDescent="0.25">
      <c r="A17" s="22" t="s">
        <v>18</v>
      </c>
      <c r="B17" s="26" t="s">
        <v>26</v>
      </c>
      <c r="C17" s="37">
        <f>IF(SUM(Timelines!B27:$C27)&gt;=100%,SUM(CapEx!B21:$C21)*'Data Sheet'!$D$32,0)*(1+'Data Sheet'!$D$30)^(OpEx!C$3-1)*(1+'Risk Analysis'!$D$13)</f>
        <v>0</v>
      </c>
      <c r="D17" s="37">
        <f>IF(SUM(Timelines!C27:$C27)&gt;=100%,SUM(CapEx!C21:$C21)*'Data Sheet'!$D$32,0)*(1+'Data Sheet'!$D$30)^(OpEx!D$3-1)*(1+'Risk Analysis'!$D$13)</f>
        <v>0</v>
      </c>
      <c r="E17" s="37">
        <f>IF(SUM(Timelines!$C27:D27)&gt;=100%,SUM(CapEx!$C21:D21)*'Data Sheet'!$D$32,0)*(1+'Data Sheet'!$D$30)^(OpEx!E$3-1)*(1+'Risk Analysis'!$D$13)</f>
        <v>0</v>
      </c>
      <c r="F17" s="37">
        <f>IF(SUM(Timelines!$C27:E27)&gt;=100%,SUM(CapEx!$C21:E21)*'Data Sheet'!$D$32,0)*(1+'Data Sheet'!$D$30)^(OpEx!F$3-1)*(1+'Risk Analysis'!$D$13)</f>
        <v>0</v>
      </c>
      <c r="G17" s="37">
        <f>IF(SUM(Timelines!$C27:F27)&gt;=100%,SUM(CapEx!$C21:F21)*'Data Sheet'!$D$32,0)*(1+'Data Sheet'!$D$30)^(OpEx!G$3-1)*(1+'Risk Analysis'!$D$13)</f>
        <v>0</v>
      </c>
      <c r="H17" s="37">
        <f>IF(SUM(Timelines!$C27:G27)&gt;=100%,SUM(CapEx!$C21:G21)*'Data Sheet'!$D$32,0)*(1+'Data Sheet'!$D$30)^(OpEx!H$3-1)*(1+'Risk Analysis'!$D$13)</f>
        <v>0</v>
      </c>
      <c r="I17" s="37">
        <f>IF(SUM(Timelines!$C27:H27)&gt;=100%,SUM(CapEx!$C21:H21)*'Data Sheet'!$D$32,0)*(1+'Data Sheet'!$D$30)^(OpEx!I$3-1)*(1+'Risk Analysis'!$D$13)</f>
        <v>0.1001418629934985</v>
      </c>
      <c r="J17" s="37">
        <f>IF(SUM(Timelines!$C27:I27)&gt;=100%,SUM(CapEx!$C21:I21)*'Data Sheet'!$D$32,0)*(1+'Data Sheet'!$D$30)^(OpEx!J$3-1)*(1+'Risk Analysis'!$D$13)</f>
        <v>0.10414753751323844</v>
      </c>
      <c r="K17" s="37">
        <f>IF(SUM(Timelines!$C27:J27)&gt;=100%,SUM(CapEx!$C21:J21)*'Data Sheet'!$D$32,0)*(1+'Data Sheet'!$D$30)^(OpEx!K$3-1)*(1+'Risk Analysis'!$D$13)</f>
        <v>0.10831343901376798</v>
      </c>
      <c r="L17" s="37">
        <f>IF(SUM(Timelines!$C27:K27)&gt;=100%,SUM(CapEx!$C21:K21)*'Data Sheet'!$D$32,0)*(1+'Data Sheet'!$D$30)^(OpEx!L$3-1)*(1+'Risk Analysis'!$D$13)</f>
        <v>0.11264597657431871</v>
      </c>
      <c r="M17" s="37">
        <f>IF(SUM(Timelines!$C27:L27)&gt;=100%,SUM(CapEx!$C21:L21)*'Data Sheet'!$D$32,0)*(1+'Data Sheet'!$D$30)^(OpEx!M$3-1)*(1+'Risk Analysis'!$D$13)</f>
        <v>0.11715181563729146</v>
      </c>
      <c r="N17" s="37">
        <f>IF(SUM(Timelines!$C27:M27)&gt;=100%,SUM(CapEx!$C21:M21)*'Data Sheet'!$D$32,0)*(1+'Data Sheet'!$D$30)^(OpEx!N$3-1)*(1+'Risk Analysis'!$D$13)</f>
        <v>0.12183788826278312</v>
      </c>
      <c r="O17" s="37">
        <f>IF(SUM(Timelines!$C27:N27)&gt;=100%,SUM(CapEx!$C21:N21)*'Data Sheet'!$D$32,0)*(1+'Data Sheet'!$D$30)^(OpEx!O$3-1)*(1+'Risk Analysis'!$D$13)</f>
        <v>0.12671140379329446</v>
      </c>
      <c r="P17" s="37">
        <f>IF(SUM(Timelines!$C27:O27)&gt;=100%,SUM(CapEx!$C21:O21)*'Data Sheet'!$D$32,0)*(1+'Data Sheet'!$D$30)^(OpEx!P$3-1)*(1+'Risk Analysis'!$D$13)</f>
        <v>0.13177985994502625</v>
      </c>
      <c r="Q17" s="37">
        <f>IF(SUM(Timelines!$C27:P27)&gt;=100%,SUM(CapEx!$C21:P21)*'Data Sheet'!$D$32,0)*(1+'Data Sheet'!$D$30)^(OpEx!Q$3-1)*(1+'Risk Analysis'!$D$13)</f>
        <v>0.1370510543428273</v>
      </c>
      <c r="R17" s="37">
        <f>IF(SUM(Timelines!$C27:Q27)&gt;=100%,SUM(CapEx!$C21:Q21)*'Data Sheet'!$D$32,0)*(1+'Data Sheet'!$D$30)^(OpEx!R$3-1)*(1+'Risk Analysis'!$D$13)</f>
        <v>0.14253309651654039</v>
      </c>
      <c r="S17" s="37">
        <f>IF(SUM(Timelines!$C27:R27)&gt;=100%,SUM(CapEx!$C21:R21)*'Data Sheet'!$D$32,0)*(1+'Data Sheet'!$D$30)^(OpEx!S$3-1)*(1+'Risk Analysis'!$D$13)</f>
        <v>0.14823442037720203</v>
      </c>
      <c r="T17" s="37">
        <f>IF(SUM(Timelines!$C27:S27)&gt;=100%,SUM(CapEx!$C21:S21)*'Data Sheet'!$D$32,0)*(1+'Data Sheet'!$D$30)^(OpEx!T$3-1)*(1+'Risk Analysis'!$D$13)</f>
        <v>0.15416379719229012</v>
      </c>
      <c r="U17" s="37">
        <f>IF(SUM(Timelines!$C27:T27)&gt;=100%,SUM(CapEx!$C21:T21)*'Data Sheet'!$D$32,0)*(1+'Data Sheet'!$D$30)^(OpEx!U$3-1)*(1+'Risk Analysis'!$D$13)</f>
        <v>0.16033034907998173</v>
      </c>
      <c r="V17" s="37">
        <f>IF(SUM(Timelines!$C27:U27)&gt;=100%,SUM(CapEx!$C21:U21)*'Data Sheet'!$D$32,0)*(1+'Data Sheet'!$D$30)^(OpEx!V$3-1)*(1+'Risk Analysis'!$D$13)</f>
        <v>0.166743563043181</v>
      </c>
    </row>
    <row r="18" spans="1:22" x14ac:dyDescent="0.25">
      <c r="A18" s="22" t="s">
        <v>19</v>
      </c>
      <c r="B18" s="26" t="s">
        <v>27</v>
      </c>
      <c r="C18" s="37">
        <f>IF(SUM(Timelines!B28:$C28)&gt;=100%,SUM(CapEx!B22:$C22)*'Data Sheet'!$D$32,0)*(1+'Data Sheet'!$D$30)^(OpEx!C$3-1)*(1+'Risk Analysis'!$D$13)</f>
        <v>0</v>
      </c>
      <c r="D18" s="37">
        <f>IF(SUM(Timelines!C28:$C28)&gt;=100%,SUM(CapEx!C22:$C22)*'Data Sheet'!$D$32,0)*(1+'Data Sheet'!$D$30)^(OpEx!D$3-1)*(1+'Risk Analysis'!$D$13)</f>
        <v>0</v>
      </c>
      <c r="E18" s="37">
        <f>IF(SUM(Timelines!$C28:D28)&gt;=100%,SUM(CapEx!$C22:D22)*'Data Sheet'!$D$32,0)*(1+'Data Sheet'!$D$30)^(OpEx!E$3-1)*(1+'Risk Analysis'!$D$13)</f>
        <v>0</v>
      </c>
      <c r="F18" s="37">
        <f>IF(SUM(Timelines!$C28:E28)&gt;=100%,SUM(CapEx!$C22:E22)*'Data Sheet'!$D$32,0)*(1+'Data Sheet'!$D$30)^(OpEx!F$3-1)*(1+'Risk Analysis'!$D$13)</f>
        <v>0</v>
      </c>
      <c r="G18" s="37">
        <f>IF(SUM(Timelines!$C28:F28)&gt;=100%,SUM(CapEx!$C22:F22)*'Data Sheet'!$D$32,0)*(1+'Data Sheet'!$D$30)^(OpEx!G$3-1)*(1+'Risk Analysis'!$D$13)</f>
        <v>0</v>
      </c>
      <c r="H18" s="37">
        <f>IF(SUM(Timelines!$C28:G28)&gt;=100%,SUM(CapEx!$C22:G22)*'Data Sheet'!$D$32,0)*(1+'Data Sheet'!$D$30)^(OpEx!H$3-1)*(1+'Risk Analysis'!$D$13)</f>
        <v>0</v>
      </c>
      <c r="I18" s="37">
        <f>IF(SUM(Timelines!$C28:H28)&gt;=100%,SUM(CapEx!$C22:H22)*'Data Sheet'!$D$32,0)*(1+'Data Sheet'!$D$30)^(OpEx!I$3-1)*(1+'Risk Analysis'!$D$13)</f>
        <v>9.9992756848029246E-2</v>
      </c>
      <c r="J18" s="37">
        <f>IF(SUM(Timelines!$C28:I28)&gt;=100%,SUM(CapEx!$C22:I22)*'Data Sheet'!$D$32,0)*(1+'Data Sheet'!$D$30)^(OpEx!J$3-1)*(1+'Risk Analysis'!$D$13)</f>
        <v>0.10399246712195041</v>
      </c>
      <c r="K18" s="37">
        <f>IF(SUM(Timelines!$C28:J28)&gt;=100%,SUM(CapEx!$C22:J22)*'Data Sheet'!$D$32,0)*(1+'Data Sheet'!$D$30)^(OpEx!K$3-1)*(1+'Risk Analysis'!$D$13)</f>
        <v>0.10815216580682845</v>
      </c>
      <c r="L18" s="37">
        <f>IF(SUM(Timelines!$C28:K28)&gt;=100%,SUM(CapEx!$C22:K22)*'Data Sheet'!$D$32,0)*(1+'Data Sheet'!$D$30)^(OpEx!L$3-1)*(1+'Risk Analysis'!$D$13)</f>
        <v>0.11247825243910159</v>
      </c>
      <c r="M18" s="37">
        <f>IF(SUM(Timelines!$C28:L28)&gt;=100%,SUM(CapEx!$C22:L22)*'Data Sheet'!$D$32,0)*(1+'Data Sheet'!$D$30)^(OpEx!M$3-1)*(1+'Risk Analysis'!$D$13)</f>
        <v>0.11697738253666565</v>
      </c>
      <c r="N18" s="37">
        <f>IF(SUM(Timelines!$C28:M28)&gt;=100%,SUM(CapEx!$C22:M22)*'Data Sheet'!$D$32,0)*(1+'Data Sheet'!$D$30)^(OpEx!N$3-1)*(1+'Risk Analysis'!$D$13)</f>
        <v>0.12165647783813227</v>
      </c>
      <c r="O18" s="37">
        <f>IF(SUM(Timelines!$C28:N28)&gt;=100%,SUM(CapEx!$C22:N22)*'Data Sheet'!$D$32,0)*(1+'Data Sheet'!$D$30)^(OpEx!O$3-1)*(1+'Risk Analysis'!$D$13)</f>
        <v>0.12652273695165758</v>
      </c>
      <c r="P18" s="37">
        <f>IF(SUM(Timelines!$C28:O28)&gt;=100%,SUM(CapEx!$C22:O22)*'Data Sheet'!$D$32,0)*(1+'Data Sheet'!$D$30)^(OpEx!P$3-1)*(1+'Risk Analysis'!$D$13)</f>
        <v>0.13158364642972389</v>
      </c>
      <c r="Q18" s="37">
        <f>IF(SUM(Timelines!$C28:P28)&gt;=100%,SUM(CapEx!$C22:P22)*'Data Sheet'!$D$32,0)*(1+'Data Sheet'!$D$30)^(OpEx!Q$3-1)*(1+'Risk Analysis'!$D$13)</f>
        <v>0.13684699228691286</v>
      </c>
      <c r="R18" s="37">
        <f>IF(SUM(Timelines!$C28:Q28)&gt;=100%,SUM(CapEx!$C22:Q22)*'Data Sheet'!$D$32,0)*(1+'Data Sheet'!$D$30)^(OpEx!R$3-1)*(1+'Risk Analysis'!$D$13)</f>
        <v>0.14232087197838936</v>
      </c>
      <c r="S18" s="37">
        <f>IF(SUM(Timelines!$C28:R28)&gt;=100%,SUM(CapEx!$C22:R22)*'Data Sheet'!$D$32,0)*(1+'Data Sheet'!$D$30)^(OpEx!S$3-1)*(1+'Risk Analysis'!$D$13)</f>
        <v>0.14801370685752496</v>
      </c>
      <c r="T18" s="37">
        <f>IF(SUM(Timelines!$C28:S28)&gt;=100%,SUM(CapEx!$C22:S22)*'Data Sheet'!$D$32,0)*(1+'Data Sheet'!$D$30)^(OpEx!T$3-1)*(1+'Risk Analysis'!$D$13)</f>
        <v>0.15393425513182596</v>
      </c>
      <c r="U18" s="37">
        <f>IF(SUM(Timelines!$C28:T28)&gt;=100%,SUM(CapEx!$C22:T22)*'Data Sheet'!$D$32,0)*(1+'Data Sheet'!$D$30)^(OpEx!U$3-1)*(1+'Risk Analysis'!$D$13)</f>
        <v>0.16009162533709903</v>
      </c>
      <c r="V18" s="37">
        <f>IF(SUM(Timelines!$C28:U28)&gt;=100%,SUM(CapEx!$C22:U22)*'Data Sheet'!$D$32,0)*(1+'Data Sheet'!$D$30)^(OpEx!V$3-1)*(1+'Risk Analysis'!$D$13)</f>
        <v>0.16649529035058297</v>
      </c>
    </row>
    <row r="19" spans="1:22" x14ac:dyDescent="0.25">
      <c r="A19" s="22" t="s">
        <v>20</v>
      </c>
      <c r="B19" s="26" t="s">
        <v>21</v>
      </c>
      <c r="C19" s="37">
        <f>IF(SUM(Timelines!B29:$C29)&gt;=100%,SUM(CapEx!B23:$C23)*'Data Sheet'!$D$32,0)*(1+'Data Sheet'!$D$30)^(OpEx!C$3-1)*(1+'Risk Analysis'!$D$13)</f>
        <v>0</v>
      </c>
      <c r="D19" s="37">
        <f>IF(SUM(Timelines!C29:$C29)&gt;=100%,SUM(CapEx!C23:$C23)*'Data Sheet'!$D$32,0)*(1+'Data Sheet'!$D$30)^(OpEx!D$3-1)*(1+'Risk Analysis'!$D$13)</f>
        <v>0</v>
      </c>
      <c r="E19" s="37">
        <f>IF(SUM(Timelines!$C29:D29)&gt;=100%,SUM(CapEx!$C23:D23)*'Data Sheet'!$D$32,0)*(1+'Data Sheet'!$D$30)^(OpEx!E$3-1)*(1+'Risk Analysis'!$D$13)</f>
        <v>0</v>
      </c>
      <c r="F19" s="37">
        <f>IF(SUM(Timelines!$C29:E29)&gt;=100%,SUM(CapEx!$C23:E23)*'Data Sheet'!$D$32,0)*(1+'Data Sheet'!$D$30)^(OpEx!F$3-1)*(1+'Risk Analysis'!$D$13)</f>
        <v>0</v>
      </c>
      <c r="G19" s="37">
        <f>IF(SUM(Timelines!$C29:F29)&gt;=100%,SUM(CapEx!$C23:F23)*'Data Sheet'!$D$32,0)*(1+'Data Sheet'!$D$30)^(OpEx!G$3-1)*(1+'Risk Analysis'!$D$13)</f>
        <v>0</v>
      </c>
      <c r="H19" s="37">
        <f>IF(SUM(Timelines!$C29:G29)&gt;=100%,SUM(CapEx!$C23:G23)*'Data Sheet'!$D$32,0)*(1+'Data Sheet'!$D$30)^(OpEx!H$3-1)*(1+'Risk Analysis'!$D$13)</f>
        <v>0</v>
      </c>
      <c r="I19" s="37">
        <f>IF(SUM(Timelines!$C29:H29)&gt;=100%,SUM(CapEx!$C23:H23)*'Data Sheet'!$D$32,0)*(1+'Data Sheet'!$D$30)^(OpEx!I$3-1)*(1+'Risk Analysis'!$D$13)</f>
        <v>0</v>
      </c>
      <c r="J19" s="37">
        <f>IF(SUM(Timelines!$C29:I29)&gt;=100%,SUM(CapEx!$C23:I23)*'Data Sheet'!$D$32,0)*(1+'Data Sheet'!$D$30)^(OpEx!J$3-1)*(1+'Risk Analysis'!$D$13)</f>
        <v>0</v>
      </c>
      <c r="K19" s="37">
        <f>IF(SUM(Timelines!$C29:J29)&gt;=100%,SUM(CapEx!$C23:J23)*'Data Sheet'!$D$32,0)*(1+'Data Sheet'!$D$30)^(OpEx!K$3-1)*(1+'Risk Analysis'!$D$13)</f>
        <v>0</v>
      </c>
      <c r="L19" s="37">
        <f>IF(SUM(Timelines!$C29:K29)&gt;=100%,SUM(CapEx!$C23:K23)*'Data Sheet'!$D$32,0)*(1+'Data Sheet'!$D$30)^(OpEx!L$3-1)*(1+'Risk Analysis'!$D$13)</f>
        <v>0</v>
      </c>
      <c r="M19" s="37">
        <f>IF(SUM(Timelines!$C29:L29)&gt;=100%,SUM(CapEx!$C23:L23)*'Data Sheet'!$D$32,0)*(1+'Data Sheet'!$D$30)^(OpEx!M$3-1)*(1+'Risk Analysis'!$D$13)</f>
        <v>0</v>
      </c>
      <c r="N19" s="37">
        <f>IF(SUM(Timelines!$C29:M29)&gt;=100%,SUM(CapEx!$C23:M23)*'Data Sheet'!$D$32,0)*(1+'Data Sheet'!$D$30)^(OpEx!N$3-1)*(1+'Risk Analysis'!$D$13)</f>
        <v>0</v>
      </c>
      <c r="O19" s="37">
        <f>IF(SUM(Timelines!$C29:N29)&gt;=100%,SUM(CapEx!$C23:N23)*'Data Sheet'!$D$32,0)*(1+'Data Sheet'!$D$30)^(OpEx!O$3-1)*(1+'Risk Analysis'!$D$13)</f>
        <v>0</v>
      </c>
      <c r="P19" s="37">
        <f>IF(SUM(Timelines!$C29:O29)&gt;=100%,SUM(CapEx!$C23:O23)*'Data Sheet'!$D$32,0)*(1+'Data Sheet'!$D$30)^(OpEx!P$3-1)*(1+'Risk Analysis'!$D$13)</f>
        <v>0</v>
      </c>
      <c r="Q19" s="37">
        <f>IF(SUM(Timelines!$C29:P29)&gt;=100%,SUM(CapEx!$C23:P23)*'Data Sheet'!$D$32,0)*(1+'Data Sheet'!$D$30)^(OpEx!Q$3-1)*(1+'Risk Analysis'!$D$13)</f>
        <v>0</v>
      </c>
      <c r="R19" s="37">
        <f>IF(SUM(Timelines!$C29:Q29)&gt;=100%,SUM(CapEx!$C23:Q23)*'Data Sheet'!$D$32,0)*(1+'Data Sheet'!$D$30)^(OpEx!R$3-1)*(1+'Risk Analysis'!$D$13)</f>
        <v>0</v>
      </c>
      <c r="S19" s="37">
        <f>IF(SUM(Timelines!$C29:R29)&gt;=100%,SUM(CapEx!$C23:R23)*'Data Sheet'!$D$32,0)*(1+'Data Sheet'!$D$30)^(OpEx!S$3-1)*(1+'Risk Analysis'!$D$13)</f>
        <v>0</v>
      </c>
      <c r="T19" s="37">
        <f>IF(SUM(Timelines!$C29:S29)&gt;=100%,SUM(CapEx!$C23:S23)*'Data Sheet'!$D$32,0)*(1+'Data Sheet'!$D$30)^(OpEx!T$3-1)*(1+'Risk Analysis'!$D$13)</f>
        <v>0</v>
      </c>
      <c r="U19" s="37">
        <f>IF(SUM(Timelines!$C29:T29)&gt;=100%,SUM(CapEx!$C23:T23)*'Data Sheet'!$D$32,0)*(1+'Data Sheet'!$D$30)^(OpEx!U$3-1)*(1+'Risk Analysis'!$D$13)</f>
        <v>0</v>
      </c>
      <c r="V19" s="37">
        <f>IF(SUM(Timelines!$C29:U29)&gt;=100%,SUM(CapEx!$C23:U23)*'Data Sheet'!$D$32,0)*(1+'Data Sheet'!$D$30)^(OpEx!V$3-1)*(1+'Risk Analysis'!$D$13)</f>
        <v>0</v>
      </c>
    </row>
    <row r="20" spans="1:22" x14ac:dyDescent="0.25">
      <c r="A20" s="22" t="s">
        <v>28</v>
      </c>
      <c r="B20" s="26" t="s">
        <v>21</v>
      </c>
      <c r="C20" s="37">
        <f>IF(SUM(Timelines!B30:$C30)&gt;=100%,SUM(CapEx!B24:$C24)*'Data Sheet'!$D$32,0)*(1+'Data Sheet'!$D$30)^(OpEx!C$3-1)*(1+'Risk Analysis'!$D$13)</f>
        <v>0</v>
      </c>
      <c r="D20" s="37">
        <f>IF(SUM(Timelines!C30:$C30)&gt;=100%,SUM(CapEx!C24:$C24)*'Data Sheet'!$D$32,0)*(1+'Data Sheet'!$D$30)^(OpEx!D$3-1)*(1+'Risk Analysis'!$D$13)</f>
        <v>0</v>
      </c>
      <c r="E20" s="37">
        <f>IF(SUM(Timelines!$C30:D30)&gt;=100%,SUM(CapEx!$C24:D24)*'Data Sheet'!$D$32,0)*(1+'Data Sheet'!$D$30)^(OpEx!E$3-1)*(1+'Risk Analysis'!$D$13)</f>
        <v>0</v>
      </c>
      <c r="F20" s="37">
        <f>IF(SUM(Timelines!$C30:E30)&gt;=100%,SUM(CapEx!$C24:E24)*'Data Sheet'!$D$32,0)*(1+'Data Sheet'!$D$30)^(OpEx!F$3-1)*(1+'Risk Analysis'!$D$13)</f>
        <v>0</v>
      </c>
      <c r="G20" s="37">
        <f>IF(SUM(Timelines!$C30:F30)&gt;=100%,SUM(CapEx!$C24:F24)*'Data Sheet'!$D$32,0)*(1+'Data Sheet'!$D$30)^(OpEx!G$3-1)*(1+'Risk Analysis'!$D$13)</f>
        <v>0</v>
      </c>
      <c r="H20" s="37">
        <f>IF(SUM(Timelines!$C30:G30)&gt;=100%,SUM(CapEx!$C24:G24)*'Data Sheet'!$D$32,0)*(1+'Data Sheet'!$D$30)^(OpEx!H$3-1)*(1+'Risk Analysis'!$D$13)</f>
        <v>0</v>
      </c>
      <c r="I20" s="37">
        <f>IF(SUM(Timelines!$C30:H30)&gt;=100%,SUM(CapEx!$C24:H24)*'Data Sheet'!$D$32,0)*(1+'Data Sheet'!$D$30)^(OpEx!I$3-1)*(1+'Risk Analysis'!$D$13)</f>
        <v>0</v>
      </c>
      <c r="J20" s="37">
        <f>IF(SUM(Timelines!$C30:I30)&gt;=100%,SUM(CapEx!$C24:I24)*'Data Sheet'!$D$32,0)*(1+'Data Sheet'!$D$30)^(OpEx!J$3-1)*(1+'Risk Analysis'!$D$13)</f>
        <v>0</v>
      </c>
      <c r="K20" s="37">
        <f>IF(SUM(Timelines!$C30:J30)&gt;=100%,SUM(CapEx!$C24:J24)*'Data Sheet'!$D$32,0)*(1+'Data Sheet'!$D$30)^(OpEx!K$3-1)*(1+'Risk Analysis'!$D$13)</f>
        <v>0</v>
      </c>
      <c r="L20" s="37">
        <f>IF(SUM(Timelines!$C30:K30)&gt;=100%,SUM(CapEx!$C24:K24)*'Data Sheet'!$D$32,0)*(1+'Data Sheet'!$D$30)^(OpEx!L$3-1)*(1+'Risk Analysis'!$D$13)</f>
        <v>0</v>
      </c>
      <c r="M20" s="37">
        <f>IF(SUM(Timelines!$C30:L30)&gt;=100%,SUM(CapEx!$C24:L24)*'Data Sheet'!$D$32,0)*(1+'Data Sheet'!$D$30)^(OpEx!M$3-1)*(1+'Risk Analysis'!$D$13)</f>
        <v>0</v>
      </c>
      <c r="N20" s="37">
        <f>IF(SUM(Timelines!$C30:M30)&gt;=100%,SUM(CapEx!$C24:M24)*'Data Sheet'!$D$32,0)*(1+'Data Sheet'!$D$30)^(OpEx!N$3-1)*(1+'Risk Analysis'!$D$13)</f>
        <v>0</v>
      </c>
      <c r="O20" s="37">
        <f>IF(SUM(Timelines!$C30:N30)&gt;=100%,SUM(CapEx!$C24:N24)*'Data Sheet'!$D$32,0)*(1+'Data Sheet'!$D$30)^(OpEx!O$3-1)*(1+'Risk Analysis'!$D$13)</f>
        <v>0</v>
      </c>
      <c r="P20" s="37">
        <f>IF(SUM(Timelines!$C30:O30)&gt;=100%,SUM(CapEx!$C24:O24)*'Data Sheet'!$D$32,0)*(1+'Data Sheet'!$D$30)^(OpEx!P$3-1)*(1+'Risk Analysis'!$D$13)</f>
        <v>0</v>
      </c>
      <c r="Q20" s="37">
        <f>IF(SUM(Timelines!$C30:P30)&gt;=100%,SUM(CapEx!$C24:P24)*'Data Sheet'!$D$32,0)*(1+'Data Sheet'!$D$30)^(OpEx!Q$3-1)*(1+'Risk Analysis'!$D$13)</f>
        <v>0</v>
      </c>
      <c r="R20" s="37">
        <f>IF(SUM(Timelines!$C30:Q30)&gt;=100%,SUM(CapEx!$C24:Q24)*'Data Sheet'!$D$32,0)*(1+'Data Sheet'!$D$30)^(OpEx!R$3-1)*(1+'Risk Analysis'!$D$13)</f>
        <v>0</v>
      </c>
      <c r="S20" s="37">
        <f>IF(SUM(Timelines!$C30:R30)&gt;=100%,SUM(CapEx!$C24:R24)*'Data Sheet'!$D$32,0)*(1+'Data Sheet'!$D$30)^(OpEx!S$3-1)*(1+'Risk Analysis'!$D$13)</f>
        <v>0</v>
      </c>
      <c r="T20" s="37">
        <f>IF(SUM(Timelines!$C30:S30)&gt;=100%,SUM(CapEx!$C24:S24)*'Data Sheet'!$D$32,0)*(1+'Data Sheet'!$D$30)^(OpEx!T$3-1)*(1+'Risk Analysis'!$D$13)</f>
        <v>0</v>
      </c>
      <c r="U20" s="37">
        <f>IF(SUM(Timelines!$C30:T30)&gt;=100%,SUM(CapEx!$C24:T24)*'Data Sheet'!$D$32,0)*(1+'Data Sheet'!$D$30)^(OpEx!U$3-1)*(1+'Risk Analysis'!$D$13)</f>
        <v>0</v>
      </c>
      <c r="V20" s="37">
        <f>IF(SUM(Timelines!$C30:U30)&gt;=100%,SUM(CapEx!$C24:U24)*'Data Sheet'!$D$32,0)*(1+'Data Sheet'!$D$30)^(OpEx!V$3-1)*(1+'Risk Analysis'!$D$13)</f>
        <v>0</v>
      </c>
    </row>
    <row r="21" spans="1:22" x14ac:dyDescent="0.25">
      <c r="A21" s="22" t="s">
        <v>29</v>
      </c>
      <c r="B21" s="26" t="s">
        <v>21</v>
      </c>
      <c r="C21" s="37">
        <f>IF(SUM(Timelines!B31:$C31)&gt;=100%,SUM(CapEx!B25:$C25)*'Data Sheet'!$D$32,0)*(1+'Data Sheet'!$D$30)^(OpEx!C$3-1)*(1+'Risk Analysis'!$D$13)</f>
        <v>0</v>
      </c>
      <c r="D21" s="37">
        <f>IF(SUM(Timelines!C31:$C31)&gt;=100%,SUM(CapEx!C25:$C25)*'Data Sheet'!$D$32,0)*(1+'Data Sheet'!$D$30)^(OpEx!D$3-1)*(1+'Risk Analysis'!$D$13)</f>
        <v>0</v>
      </c>
      <c r="E21" s="37">
        <f>IF(SUM(Timelines!$C31:D31)&gt;=100%,SUM(CapEx!$C25:D25)*'Data Sheet'!$D$32,0)*(1+'Data Sheet'!$D$30)^(OpEx!E$3-1)*(1+'Risk Analysis'!$D$13)</f>
        <v>0</v>
      </c>
      <c r="F21" s="37">
        <f>IF(SUM(Timelines!$C31:E31)&gt;=100%,SUM(CapEx!$C25:E25)*'Data Sheet'!$D$32,0)*(1+'Data Sheet'!$D$30)^(OpEx!F$3-1)*(1+'Risk Analysis'!$D$13)</f>
        <v>0</v>
      </c>
      <c r="G21" s="37">
        <f>IF(SUM(Timelines!$C31:F31)&gt;=100%,SUM(CapEx!$C25:F25)*'Data Sheet'!$D$32,0)*(1+'Data Sheet'!$D$30)^(OpEx!G$3-1)*(1+'Risk Analysis'!$D$13)</f>
        <v>0</v>
      </c>
      <c r="H21" s="37">
        <f>IF(SUM(Timelines!$C31:G31)&gt;=100%,SUM(CapEx!$C25:G25)*'Data Sheet'!$D$32,0)*(1+'Data Sheet'!$D$30)^(OpEx!H$3-1)*(1+'Risk Analysis'!$D$13)</f>
        <v>0</v>
      </c>
      <c r="I21" s="37">
        <f>IF(SUM(Timelines!$C31:H31)&gt;=100%,SUM(CapEx!$C25:H25)*'Data Sheet'!$D$32,0)*(1+'Data Sheet'!$D$30)^(OpEx!I$3-1)*(1+'Risk Analysis'!$D$13)</f>
        <v>0</v>
      </c>
      <c r="J21" s="37">
        <f>IF(SUM(Timelines!$C31:I31)&gt;=100%,SUM(CapEx!$C25:I25)*'Data Sheet'!$D$32,0)*(1+'Data Sheet'!$D$30)^(OpEx!J$3-1)*(1+'Risk Analysis'!$D$13)</f>
        <v>0</v>
      </c>
      <c r="K21" s="37">
        <f>IF(SUM(Timelines!$C31:J31)&gt;=100%,SUM(CapEx!$C25:J25)*'Data Sheet'!$D$32,0)*(1+'Data Sheet'!$D$30)^(OpEx!K$3-1)*(1+'Risk Analysis'!$D$13)</f>
        <v>0</v>
      </c>
      <c r="L21" s="37">
        <f>IF(SUM(Timelines!$C31:K31)&gt;=100%,SUM(CapEx!$C25:K25)*'Data Sheet'!$D$32,0)*(1+'Data Sheet'!$D$30)^(OpEx!L$3-1)*(1+'Risk Analysis'!$D$13)</f>
        <v>0</v>
      </c>
      <c r="M21" s="37">
        <f>IF(SUM(Timelines!$C31:L31)&gt;=100%,SUM(CapEx!$C25:L25)*'Data Sheet'!$D$32,0)*(1+'Data Sheet'!$D$30)^(OpEx!M$3-1)*(1+'Risk Analysis'!$D$13)</f>
        <v>0</v>
      </c>
      <c r="N21" s="37">
        <f>IF(SUM(Timelines!$C31:M31)&gt;=100%,SUM(CapEx!$C25:M25)*'Data Sheet'!$D$32,0)*(1+'Data Sheet'!$D$30)^(OpEx!N$3-1)*(1+'Risk Analysis'!$D$13)</f>
        <v>0</v>
      </c>
      <c r="O21" s="37">
        <f>IF(SUM(Timelines!$C31:N31)&gt;=100%,SUM(CapEx!$C25:N25)*'Data Sheet'!$D$32,0)*(1+'Data Sheet'!$D$30)^(OpEx!O$3-1)*(1+'Risk Analysis'!$D$13)</f>
        <v>0</v>
      </c>
      <c r="P21" s="37">
        <f>IF(SUM(Timelines!$C31:O31)&gt;=100%,SUM(CapEx!$C25:O25)*'Data Sheet'!$D$32,0)*(1+'Data Sheet'!$D$30)^(OpEx!P$3-1)*(1+'Risk Analysis'!$D$13)</f>
        <v>0</v>
      </c>
      <c r="Q21" s="37">
        <f>IF(SUM(Timelines!$C31:P31)&gt;=100%,SUM(CapEx!$C25:P25)*'Data Sheet'!$D$32,0)*(1+'Data Sheet'!$D$30)^(OpEx!Q$3-1)*(1+'Risk Analysis'!$D$13)</f>
        <v>0</v>
      </c>
      <c r="R21" s="37">
        <f>IF(SUM(Timelines!$C31:Q31)&gt;=100%,SUM(CapEx!$C25:Q25)*'Data Sheet'!$D$32,0)*(1+'Data Sheet'!$D$30)^(OpEx!R$3-1)*(1+'Risk Analysis'!$D$13)</f>
        <v>0</v>
      </c>
      <c r="S21" s="37">
        <f>IF(SUM(Timelines!$C31:R31)&gt;=100%,SUM(CapEx!$C25:R25)*'Data Sheet'!$D$32,0)*(1+'Data Sheet'!$D$30)^(OpEx!S$3-1)*(1+'Risk Analysis'!$D$13)</f>
        <v>0</v>
      </c>
      <c r="T21" s="37">
        <f>IF(SUM(Timelines!$C31:S31)&gt;=100%,SUM(CapEx!$C25:S25)*'Data Sheet'!$D$32,0)*(1+'Data Sheet'!$D$30)^(OpEx!T$3-1)*(1+'Risk Analysis'!$D$13)</f>
        <v>0</v>
      </c>
      <c r="U21" s="37">
        <f>IF(SUM(Timelines!$C31:T31)&gt;=100%,SUM(CapEx!$C25:T25)*'Data Sheet'!$D$32,0)*(1+'Data Sheet'!$D$30)^(OpEx!U$3-1)*(1+'Risk Analysis'!$D$13)</f>
        <v>0</v>
      </c>
      <c r="V21" s="37">
        <f>IF(SUM(Timelines!$C31:U31)&gt;=100%,SUM(CapEx!$C25:U25)*'Data Sheet'!$D$32,0)*(1+'Data Sheet'!$D$30)^(OpEx!V$3-1)*(1+'Risk Analysis'!$D$13)</f>
        <v>0</v>
      </c>
    </row>
    <row r="22" spans="1:22" x14ac:dyDescent="0.25">
      <c r="A22" s="22" t="s">
        <v>30</v>
      </c>
      <c r="B22" s="26" t="s">
        <v>21</v>
      </c>
      <c r="C22" s="37">
        <f>IF(SUM(Timelines!B32:$C32)&gt;=100%,SUM(CapEx!B26:$C26)*'Data Sheet'!$D$32,0)*(1+'Data Sheet'!$D$30)^(OpEx!C$3-1)*(1+'Risk Analysis'!$D$13)</f>
        <v>0</v>
      </c>
      <c r="D22" s="37">
        <f>IF(SUM(Timelines!C32:$C32)&gt;=100%,SUM(CapEx!C26:$C26)*'Data Sheet'!$D$32,0)*(1+'Data Sheet'!$D$30)^(OpEx!D$3-1)*(1+'Risk Analysis'!$D$13)</f>
        <v>0</v>
      </c>
      <c r="E22" s="37">
        <f>IF(SUM(Timelines!$C32:D32)&gt;=100%,SUM(CapEx!$C26:D26)*'Data Sheet'!$D$32,0)*(1+'Data Sheet'!$D$30)^(OpEx!E$3-1)*(1+'Risk Analysis'!$D$13)</f>
        <v>0</v>
      </c>
      <c r="F22" s="37">
        <f>IF(SUM(Timelines!$C32:E32)&gt;=100%,SUM(CapEx!$C26:E26)*'Data Sheet'!$D$32,0)*(1+'Data Sheet'!$D$30)^(OpEx!F$3-1)*(1+'Risk Analysis'!$D$13)</f>
        <v>0</v>
      </c>
      <c r="G22" s="37">
        <f>IF(SUM(Timelines!$C32:F32)&gt;=100%,SUM(CapEx!$C26:F26)*'Data Sheet'!$D$32,0)*(1+'Data Sheet'!$D$30)^(OpEx!G$3-1)*(1+'Risk Analysis'!$D$13)</f>
        <v>0</v>
      </c>
      <c r="H22" s="37">
        <f>IF(SUM(Timelines!$C32:G32)&gt;=100%,SUM(CapEx!$C26:G26)*'Data Sheet'!$D$32,0)*(1+'Data Sheet'!$D$30)^(OpEx!H$3-1)*(1+'Risk Analysis'!$D$13)</f>
        <v>0</v>
      </c>
      <c r="I22" s="37">
        <f>IF(SUM(Timelines!$C32:H32)&gt;=100%,SUM(CapEx!$C26:H26)*'Data Sheet'!$D$32,0)*(1+'Data Sheet'!$D$30)^(OpEx!I$3-1)*(1+'Risk Analysis'!$D$13)</f>
        <v>0</v>
      </c>
      <c r="J22" s="37">
        <f>IF(SUM(Timelines!$C32:I32)&gt;=100%,SUM(CapEx!$C26:I26)*'Data Sheet'!$D$32,0)*(1+'Data Sheet'!$D$30)^(OpEx!J$3-1)*(1+'Risk Analysis'!$D$13)</f>
        <v>0</v>
      </c>
      <c r="K22" s="37">
        <f>IF(SUM(Timelines!$C32:J32)&gt;=100%,SUM(CapEx!$C26:J26)*'Data Sheet'!$D$32,0)*(1+'Data Sheet'!$D$30)^(OpEx!K$3-1)*(1+'Risk Analysis'!$D$13)</f>
        <v>0</v>
      </c>
      <c r="L22" s="37">
        <f>IF(SUM(Timelines!$C32:K32)&gt;=100%,SUM(CapEx!$C26:K26)*'Data Sheet'!$D$32,0)*(1+'Data Sheet'!$D$30)^(OpEx!L$3-1)*(1+'Risk Analysis'!$D$13)</f>
        <v>0</v>
      </c>
      <c r="M22" s="37">
        <f>IF(SUM(Timelines!$C32:L32)&gt;=100%,SUM(CapEx!$C26:L26)*'Data Sheet'!$D$32,0)*(1+'Data Sheet'!$D$30)^(OpEx!M$3-1)*(1+'Risk Analysis'!$D$13)</f>
        <v>0</v>
      </c>
      <c r="N22" s="37">
        <f>IF(SUM(Timelines!$C32:M32)&gt;=100%,SUM(CapEx!$C26:M26)*'Data Sheet'!$D$32,0)*(1+'Data Sheet'!$D$30)^(OpEx!N$3-1)*(1+'Risk Analysis'!$D$13)</f>
        <v>0</v>
      </c>
      <c r="O22" s="37">
        <f>IF(SUM(Timelines!$C32:N32)&gt;=100%,SUM(CapEx!$C26:N26)*'Data Sheet'!$D$32,0)*(1+'Data Sheet'!$D$30)^(OpEx!O$3-1)*(1+'Risk Analysis'!$D$13)</f>
        <v>0</v>
      </c>
      <c r="P22" s="37">
        <f>IF(SUM(Timelines!$C32:O32)&gt;=100%,SUM(CapEx!$C26:O26)*'Data Sheet'!$D$32,0)*(1+'Data Sheet'!$D$30)^(OpEx!P$3-1)*(1+'Risk Analysis'!$D$13)</f>
        <v>0</v>
      </c>
      <c r="Q22" s="37">
        <f>IF(SUM(Timelines!$C32:P32)&gt;=100%,SUM(CapEx!$C26:P26)*'Data Sheet'!$D$32,0)*(1+'Data Sheet'!$D$30)^(OpEx!Q$3-1)*(1+'Risk Analysis'!$D$13)</f>
        <v>0</v>
      </c>
      <c r="R22" s="37">
        <f>IF(SUM(Timelines!$C32:Q32)&gt;=100%,SUM(CapEx!$C26:Q26)*'Data Sheet'!$D$32,0)*(1+'Data Sheet'!$D$30)^(OpEx!R$3-1)*(1+'Risk Analysis'!$D$13)</f>
        <v>0</v>
      </c>
      <c r="S22" s="37">
        <f>IF(SUM(Timelines!$C32:R32)&gt;=100%,SUM(CapEx!$C26:R26)*'Data Sheet'!$D$32,0)*(1+'Data Sheet'!$D$30)^(OpEx!S$3-1)*(1+'Risk Analysis'!$D$13)</f>
        <v>0</v>
      </c>
      <c r="T22" s="37">
        <f>IF(SUM(Timelines!$C32:S32)&gt;=100%,SUM(CapEx!$C26:S26)*'Data Sheet'!$D$32,0)*(1+'Data Sheet'!$D$30)^(OpEx!T$3-1)*(1+'Risk Analysis'!$D$13)</f>
        <v>0</v>
      </c>
      <c r="U22" s="37">
        <f>IF(SUM(Timelines!$C32:T32)&gt;=100%,SUM(CapEx!$C26:T26)*'Data Sheet'!$D$32,0)*(1+'Data Sheet'!$D$30)^(OpEx!U$3-1)*(1+'Risk Analysis'!$D$13)</f>
        <v>0</v>
      </c>
      <c r="V22" s="37">
        <f>IF(SUM(Timelines!$C32:U32)&gt;=100%,SUM(CapEx!$C26:U26)*'Data Sheet'!$D$32,0)*(1+'Data Sheet'!$D$30)^(OpEx!V$3-1)*(1+'Risk Analysis'!$D$13)</f>
        <v>0</v>
      </c>
    </row>
    <row r="23" spans="1:22" x14ac:dyDescent="0.25">
      <c r="A23" s="22" t="s">
        <v>42</v>
      </c>
      <c r="B23" s="26" t="s">
        <v>79</v>
      </c>
      <c r="C23" s="37">
        <f>SUM(C15:C22)</f>
        <v>0</v>
      </c>
      <c r="D23" s="37">
        <f t="shared" ref="D23:V23" si="2">SUM(D15:D22)</f>
        <v>0</v>
      </c>
      <c r="E23" s="37">
        <f t="shared" si="2"/>
        <v>0</v>
      </c>
      <c r="F23" s="37">
        <f t="shared" si="2"/>
        <v>0</v>
      </c>
      <c r="G23" s="37">
        <f t="shared" si="2"/>
        <v>0</v>
      </c>
      <c r="H23" s="37">
        <f t="shared" si="2"/>
        <v>0</v>
      </c>
      <c r="I23" s="37">
        <f t="shared" si="2"/>
        <v>0.50541308569888022</v>
      </c>
      <c r="J23" s="37">
        <f t="shared" si="2"/>
        <v>0.52562960912683543</v>
      </c>
      <c r="K23" s="37">
        <f t="shared" si="2"/>
        <v>0.54665479349190893</v>
      </c>
      <c r="L23" s="37">
        <f t="shared" si="2"/>
        <v>0.56852098523158534</v>
      </c>
      <c r="M23" s="37">
        <f t="shared" si="2"/>
        <v>0.59126182464084875</v>
      </c>
      <c r="N23" s="37">
        <f t="shared" si="2"/>
        <v>0.6149122976264827</v>
      </c>
      <c r="O23" s="37">
        <f t="shared" si="2"/>
        <v>0.63950878953154211</v>
      </c>
      <c r="P23" s="37">
        <f t="shared" si="2"/>
        <v>0.66508914111280382</v>
      </c>
      <c r="Q23" s="37">
        <f t="shared" si="2"/>
        <v>0.69169270675731598</v>
      </c>
      <c r="R23" s="37">
        <f t="shared" si="2"/>
        <v>0.71936041502760861</v>
      </c>
      <c r="S23" s="37">
        <f t="shared" si="2"/>
        <v>0.74813483162871308</v>
      </c>
      <c r="T23" s="37">
        <f t="shared" si="2"/>
        <v>0.77806022489386151</v>
      </c>
      <c r="U23" s="37">
        <f t="shared" si="2"/>
        <v>0.8091826338896162</v>
      </c>
      <c r="V23" s="37">
        <f t="shared" si="2"/>
        <v>0.84154993924520083</v>
      </c>
    </row>
    <row r="25" spans="1:22" ht="15.75" x14ac:dyDescent="0.25">
      <c r="A25" s="11">
        <v>2</v>
      </c>
      <c r="B25" s="25" t="s">
        <v>64</v>
      </c>
      <c r="C25" s="37">
        <f>SUM(C23,C13)</f>
        <v>0</v>
      </c>
      <c r="D25" s="37">
        <f t="shared" ref="D25:V25" si="3">SUM(D23,D13)</f>
        <v>0</v>
      </c>
      <c r="E25" s="37">
        <f t="shared" si="3"/>
        <v>0</v>
      </c>
      <c r="F25" s="37">
        <f t="shared" si="3"/>
        <v>4.3630099968000005E-2</v>
      </c>
      <c r="G25" s="37">
        <f t="shared" si="3"/>
        <v>4.5375303966720008E-2</v>
      </c>
      <c r="H25" s="37">
        <f t="shared" si="3"/>
        <v>0.6828808261464655</v>
      </c>
      <c r="I25" s="37">
        <f t="shared" si="3"/>
        <v>1.2156091448912043</v>
      </c>
      <c r="J25" s="37">
        <f t="shared" si="3"/>
        <v>1.2642335106868523</v>
      </c>
      <c r="K25" s="37">
        <f t="shared" si="3"/>
        <v>1.3148028511143268</v>
      </c>
      <c r="L25" s="37">
        <f t="shared" si="3"/>
        <v>1.3673949651588999</v>
      </c>
      <c r="M25" s="37">
        <f t="shared" si="3"/>
        <v>1.4220907637652558</v>
      </c>
      <c r="N25" s="37">
        <f t="shared" si="3"/>
        <v>1.4789743943158662</v>
      </c>
      <c r="O25" s="37">
        <f t="shared" si="3"/>
        <v>1.5381333700885009</v>
      </c>
      <c r="P25" s="37">
        <f t="shared" si="3"/>
        <v>1.5996587048920412</v>
      </c>
      <c r="Q25" s="37">
        <f t="shared" si="3"/>
        <v>1.6636450530877227</v>
      </c>
      <c r="R25" s="37">
        <f t="shared" si="3"/>
        <v>1.7301908552112315</v>
      </c>
      <c r="S25" s="37">
        <f t="shared" si="3"/>
        <v>1.7993984894196813</v>
      </c>
      <c r="T25" s="37">
        <f t="shared" si="3"/>
        <v>1.8713744289964684</v>
      </c>
      <c r="U25" s="37">
        <f t="shared" si="3"/>
        <v>1.9462294061563274</v>
      </c>
      <c r="V25" s="37">
        <f t="shared" si="3"/>
        <v>2.0240785824025807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topLeftCell="A16" workbookViewId="0">
      <selection activeCell="H30" sqref="H30"/>
    </sheetView>
  </sheetViews>
  <sheetFormatPr defaultRowHeight="15" x14ac:dyDescent="0.25"/>
  <cols>
    <col min="1" max="1" width="6.7109375" bestFit="1" customWidth="1"/>
    <col min="2" max="2" width="36.7109375" customWidth="1"/>
    <col min="3" max="22" width="6.7109375" customWidth="1"/>
  </cols>
  <sheetData>
    <row r="1" spans="1:22" ht="15.75" x14ac:dyDescent="0.25">
      <c r="A1" s="13" t="s">
        <v>65</v>
      </c>
      <c r="B1" s="13"/>
      <c r="C1" s="13"/>
      <c r="D1" s="13"/>
      <c r="E1" s="13"/>
      <c r="F1" s="13"/>
      <c r="G1" s="13"/>
      <c r="H1" s="13"/>
      <c r="I1" s="13"/>
      <c r="J1" s="13"/>
      <c r="K1" s="13"/>
      <c r="L1" s="13"/>
      <c r="M1" s="13"/>
      <c r="N1" s="13"/>
      <c r="O1" s="13"/>
      <c r="P1" s="13"/>
      <c r="Q1" s="13"/>
      <c r="R1" s="13"/>
      <c r="S1" s="13" t="s">
        <v>222</v>
      </c>
      <c r="T1" s="13"/>
      <c r="U1" s="13"/>
      <c r="V1" s="13"/>
    </row>
    <row r="2" spans="1:22" ht="15.75" x14ac:dyDescent="0.25">
      <c r="A2" s="4"/>
      <c r="B2" s="4"/>
      <c r="C2" s="4"/>
      <c r="D2" s="4"/>
      <c r="E2" s="4"/>
      <c r="F2" s="4"/>
      <c r="G2" s="4"/>
      <c r="H2" s="4"/>
      <c r="I2" s="4"/>
      <c r="J2" s="4"/>
      <c r="K2" s="4"/>
      <c r="L2" s="4"/>
      <c r="M2" s="4"/>
      <c r="N2" s="4"/>
      <c r="O2" s="4"/>
      <c r="P2" s="4"/>
      <c r="Q2" s="4"/>
      <c r="R2" s="4"/>
      <c r="S2" s="4"/>
      <c r="T2" s="4"/>
      <c r="U2" s="4"/>
      <c r="V2" s="4"/>
    </row>
    <row r="3" spans="1:22" x14ac:dyDescent="0.25">
      <c r="A3" s="15" t="s">
        <v>56</v>
      </c>
      <c r="B3" s="15" t="s">
        <v>1</v>
      </c>
      <c r="C3" s="31">
        <v>1</v>
      </c>
      <c r="D3" s="31">
        <f t="shared" ref="D3:L3" si="0">C3+1</f>
        <v>2</v>
      </c>
      <c r="E3" s="31">
        <f t="shared" si="0"/>
        <v>3</v>
      </c>
      <c r="F3" s="31">
        <f t="shared" si="0"/>
        <v>4</v>
      </c>
      <c r="G3" s="31">
        <f t="shared" si="0"/>
        <v>5</v>
      </c>
      <c r="H3" s="31">
        <f t="shared" si="0"/>
        <v>6</v>
      </c>
      <c r="I3" s="31">
        <f t="shared" si="0"/>
        <v>7</v>
      </c>
      <c r="J3" s="31">
        <f t="shared" si="0"/>
        <v>8</v>
      </c>
      <c r="K3" s="31">
        <f t="shared" si="0"/>
        <v>9</v>
      </c>
      <c r="L3" s="31">
        <f t="shared" si="0"/>
        <v>10</v>
      </c>
      <c r="M3" s="31">
        <f t="shared" ref="M3:V3" si="1">L3+1</f>
        <v>11</v>
      </c>
      <c r="N3" s="31">
        <f t="shared" si="1"/>
        <v>12</v>
      </c>
      <c r="O3" s="31">
        <f t="shared" si="1"/>
        <v>13</v>
      </c>
      <c r="P3" s="31">
        <f t="shared" si="1"/>
        <v>14</v>
      </c>
      <c r="Q3" s="31">
        <f t="shared" si="1"/>
        <v>15</v>
      </c>
      <c r="R3" s="31">
        <f t="shared" si="1"/>
        <v>16</v>
      </c>
      <c r="S3" s="31">
        <f t="shared" si="1"/>
        <v>17</v>
      </c>
      <c r="T3" s="31">
        <f t="shared" si="1"/>
        <v>18</v>
      </c>
      <c r="U3" s="31">
        <f t="shared" si="1"/>
        <v>19</v>
      </c>
      <c r="V3" s="31">
        <f t="shared" si="1"/>
        <v>20</v>
      </c>
    </row>
    <row r="4" spans="1:22" ht="15.75" x14ac:dyDescent="0.25">
      <c r="A4" s="11">
        <v>1</v>
      </c>
      <c r="B4" s="25" t="s">
        <v>187</v>
      </c>
      <c r="C4" s="11"/>
      <c r="D4" s="11"/>
      <c r="E4" s="11"/>
      <c r="F4" s="11"/>
      <c r="G4" s="11"/>
      <c r="H4" s="11"/>
      <c r="I4" s="11"/>
      <c r="J4" s="11"/>
      <c r="K4" s="11"/>
      <c r="L4" s="11"/>
      <c r="M4" s="11"/>
      <c r="N4" s="11"/>
      <c r="O4" s="11"/>
      <c r="P4" s="11"/>
      <c r="Q4" s="11"/>
      <c r="R4" s="11"/>
      <c r="S4" s="11"/>
      <c r="T4" s="11"/>
      <c r="U4" s="11"/>
      <c r="V4" s="11"/>
    </row>
    <row r="5" spans="1:22" x14ac:dyDescent="0.25">
      <c r="A5" s="24" t="s">
        <v>4</v>
      </c>
      <c r="B5" s="10" t="s">
        <v>45</v>
      </c>
      <c r="C5" s="53"/>
      <c r="D5" s="1"/>
    </row>
    <row r="6" spans="1:22" x14ac:dyDescent="0.25">
      <c r="A6" s="22" t="s">
        <v>16</v>
      </c>
      <c r="B6" s="26" t="s">
        <v>24</v>
      </c>
      <c r="C6" s="37">
        <f>'Area Statement'!$E36*'Data Sheet'!$D36*'Data Sheet'!$D46*Timelines!C36*(1+'Data Sheet'!$D$87*(1+'Risk Analysis'!$D$7))^(Revenue!C$3-1)/10^6*(1+'Risk Analysis'!$D$8)*(1+'Risk Analysis'!$D$10)*(1+'Risk Analysis'!$D$16)</f>
        <v>0</v>
      </c>
      <c r="D6" s="37">
        <f>'Area Statement'!$E36*'Data Sheet'!$D36*'Data Sheet'!$D46*Timelines!D36*(1+'Data Sheet'!$D$87*(1+'Risk Analysis'!$D$7))^(Revenue!D$3-1)/10^6*(1+'Risk Analysis'!$D$8)*(1+'Risk Analysis'!$D$10)*(1+'Risk Analysis'!$D$16)</f>
        <v>0</v>
      </c>
      <c r="E6" s="37">
        <f>'Area Statement'!$E36*'Data Sheet'!$D36*'Data Sheet'!$D46*Timelines!E36*(1+'Data Sheet'!$D$87*(1+'Risk Analysis'!$D$7))^(Revenue!E$3-1)/10^6*(1+'Risk Analysis'!$D$8)*(1+'Risk Analysis'!$D$10)*(1+'Risk Analysis'!$D$16)</f>
        <v>0</v>
      </c>
      <c r="F6" s="37">
        <f>'Area Statement'!$E36*'Data Sheet'!$D36*'Data Sheet'!$D46*Timelines!F36*(1+'Data Sheet'!$D$87*(1+'Risk Analysis'!$D$7))^(Revenue!F$3-1)/10^6*(1+'Risk Analysis'!$D$8)*(1+'Risk Analysis'!$D$10)*(1+'Risk Analysis'!$D$16)</f>
        <v>0</v>
      </c>
      <c r="G6" s="37">
        <f>'Area Statement'!$E36*'Data Sheet'!$D36*'Data Sheet'!$D46*Timelines!G36*(1+'Data Sheet'!$D$87*(1+'Risk Analysis'!$D$7))^(Revenue!G$3-1)/10^6*(1+'Risk Analysis'!$D$8)*(1+'Risk Analysis'!$D$10)*(1+'Risk Analysis'!$D$16)</f>
        <v>2.4138045531000007</v>
      </c>
      <c r="H6" s="37">
        <f>'Area Statement'!$E36*'Data Sheet'!$D36*'Data Sheet'!$D46*Timelines!H36*(1+'Data Sheet'!$D$87*(1+'Risk Analysis'!$D$7))^(Revenue!H$3-1)/10^6*(1+'Risk Analysis'!$D$8)*(1+'Risk Analysis'!$D$10)*(1+'Risk Analysis'!$D$16)</f>
        <v>2.6310469628790005</v>
      </c>
      <c r="I6" s="37">
        <f>'Area Statement'!$E36*'Data Sheet'!$D36*'Data Sheet'!$D46*Timelines!I36*(1+'Data Sheet'!$D$87*(1+'Risk Analysis'!$D$7))^(Revenue!I$3-1)/10^6*(1+'Risk Analysis'!$D$8)*(1+'Risk Analysis'!$D$10)*(1+'Risk Analysis'!$D$16)</f>
        <v>2.8678411895381108</v>
      </c>
      <c r="J6" s="37">
        <f>'Area Statement'!$E36*'Data Sheet'!$D36*'Data Sheet'!$D46*Timelines!J36*(1+'Data Sheet'!$D$87*(1+'Risk Analysis'!$D$7))^(Revenue!J$3-1)/10^6*(1+'Risk Analysis'!$D$8)*(1+'Risk Analysis'!$D$10)*(1+'Risk Analysis'!$D$16)</f>
        <v>1.8755681379579245</v>
      </c>
      <c r="K6" s="37">
        <f>'Area Statement'!$E36*'Data Sheet'!$D36*'Data Sheet'!$D46*Timelines!K36*(1+'Data Sheet'!$D$87*(1+'Risk Analysis'!$D$7))^(Revenue!K$3-1)/10^6*(1+'Risk Analysis'!$D$8)*(1+'Risk Analysis'!$D$10)*(1+'Risk Analysis'!$D$16)</f>
        <v>0</v>
      </c>
      <c r="L6" s="37">
        <f>'Area Statement'!$E36*'Data Sheet'!$D36*'Data Sheet'!$D46*Timelines!L36*(1+'Data Sheet'!$D$87*(1+'Risk Analysis'!$D$7))^(Revenue!L$3-1)/10^6*(1+'Risk Analysis'!$D$8)*(1+'Risk Analysis'!$D$10)*(1+'Risk Analysis'!$D$16)</f>
        <v>0</v>
      </c>
      <c r="M6" s="37">
        <f>'Area Statement'!$E36*'Data Sheet'!$D36*'Data Sheet'!$D46*Timelines!M36*(1+'Data Sheet'!$D$87*(1+'Risk Analysis'!$D$7))^(Revenue!M$3-1)/10^6*(1+'Risk Analysis'!$D$8)*(1+'Risk Analysis'!$D$10)*(1+'Risk Analysis'!$D$16)</f>
        <v>0</v>
      </c>
      <c r="N6" s="37">
        <f>'Area Statement'!$E36*'Data Sheet'!$D36*'Data Sheet'!$D46*Timelines!N36*(1+'Data Sheet'!$D$87*(1+'Risk Analysis'!$D$7))^(Revenue!N$3-1)/10^6*(1+'Risk Analysis'!$D$8)*(1+'Risk Analysis'!$D$10)*(1+'Risk Analysis'!$D$16)</f>
        <v>0</v>
      </c>
      <c r="O6" s="37">
        <f>'Area Statement'!$E36*'Data Sheet'!$D36*'Data Sheet'!$D46*Timelines!O36*(1+'Data Sheet'!$D$87*(1+'Risk Analysis'!$D$7))^(Revenue!O$3-1)/10^6*(1+'Risk Analysis'!$D$8)*(1+'Risk Analysis'!$D$10)*(1+'Risk Analysis'!$D$16)</f>
        <v>0</v>
      </c>
      <c r="P6" s="37">
        <f>'Area Statement'!$E36*'Data Sheet'!$D36*'Data Sheet'!$D46*Timelines!P36*(1+'Data Sheet'!$D$87*(1+'Risk Analysis'!$D$7))^(Revenue!P$3-1)/10^6*(1+'Risk Analysis'!$D$8)*(1+'Risk Analysis'!$D$10)*(1+'Risk Analysis'!$D$16)</f>
        <v>0</v>
      </c>
      <c r="Q6" s="37">
        <f>'Area Statement'!$E36*'Data Sheet'!$D36*'Data Sheet'!$D46*Timelines!Q36*(1+'Data Sheet'!$D$87*(1+'Risk Analysis'!$D$7))^(Revenue!Q$3-1)/10^6*(1+'Risk Analysis'!$D$8)*(1+'Risk Analysis'!$D$10)*(1+'Risk Analysis'!$D$16)</f>
        <v>0</v>
      </c>
      <c r="R6" s="37">
        <f>'Area Statement'!$E36*'Data Sheet'!$D36*'Data Sheet'!$D46*Timelines!R36*(1+'Data Sheet'!$D$87*(1+'Risk Analysis'!$D$7))^(Revenue!R$3-1)/10^6*(1+'Risk Analysis'!$D$8)*(1+'Risk Analysis'!$D$10)*(1+'Risk Analysis'!$D$16)</f>
        <v>0</v>
      </c>
      <c r="S6" s="37">
        <f>'Area Statement'!$E36*'Data Sheet'!$D36*'Data Sheet'!$D46*Timelines!S36*(1+'Data Sheet'!$D$87*(1+'Risk Analysis'!$D$7))^(Revenue!S$3-1)/10^6*(1+'Risk Analysis'!$D$8)*(1+'Risk Analysis'!$D$10)*(1+'Risk Analysis'!$D$16)</f>
        <v>0</v>
      </c>
      <c r="T6" s="37">
        <f>'Area Statement'!$E36*'Data Sheet'!$D36*'Data Sheet'!$D46*Timelines!T36*(1+'Data Sheet'!$D$87*(1+'Risk Analysis'!$D$7))^(Revenue!T$3-1)/10^6*(1+'Risk Analysis'!$D$8)*(1+'Risk Analysis'!$D$10)*(1+'Risk Analysis'!$D$16)</f>
        <v>0</v>
      </c>
      <c r="U6" s="37">
        <f>'Area Statement'!$E36*'Data Sheet'!$D36*'Data Sheet'!$D46*Timelines!U36*(1+'Data Sheet'!$D$87*(1+'Risk Analysis'!$D$7))^(Revenue!U$3-1)/10^6*(1+'Risk Analysis'!$D$8)*(1+'Risk Analysis'!$D$10)*(1+'Risk Analysis'!$D$16)</f>
        <v>0</v>
      </c>
      <c r="V6" s="37">
        <f>'Area Statement'!$E36*'Data Sheet'!$D36*'Data Sheet'!$D46*Timelines!V36*(1+'Data Sheet'!$D$87*(1+'Risk Analysis'!$D$7))^(Revenue!V$3-1)/10^6*(1+'Risk Analysis'!$D$8)*(1+'Risk Analysis'!$D$10)*(1+'Risk Analysis'!$D$16)</f>
        <v>0</v>
      </c>
    </row>
    <row r="7" spans="1:22" x14ac:dyDescent="0.25">
      <c r="A7" s="22" t="s">
        <v>17</v>
      </c>
      <c r="B7" s="26" t="s">
        <v>25</v>
      </c>
      <c r="C7" s="37">
        <f>'Area Statement'!$E37*'Data Sheet'!$D37*'Data Sheet'!$D47*Timelines!C37*(1+'Data Sheet'!$D$87*(1+'Risk Analysis'!$D$7))^(Revenue!C$3-1)/10^6*(1+'Risk Analysis'!$D$8)*(1+'Risk Analysis'!$D$10)*(1+'Risk Analysis'!$D$17)</f>
        <v>0</v>
      </c>
      <c r="D7" s="37">
        <f>'Area Statement'!$E37*'Data Sheet'!$D37*'Data Sheet'!$D47*Timelines!D37*(1+'Data Sheet'!$D$87*(1+'Risk Analysis'!$D$7))^(Revenue!D$3-1)/10^6*(1+'Risk Analysis'!$D$8)*(1+'Risk Analysis'!$D$10)*(1+'Risk Analysis'!$D$17)</f>
        <v>0</v>
      </c>
      <c r="E7" s="37">
        <f>'Area Statement'!$E37*'Data Sheet'!$D37*'Data Sheet'!$D47*Timelines!E37*(1+'Data Sheet'!$D$87*(1+'Risk Analysis'!$D$7))^(Revenue!E$3-1)/10^6*(1+'Risk Analysis'!$D$8)*(1+'Risk Analysis'!$D$10)*(1+'Risk Analysis'!$D$17)</f>
        <v>0</v>
      </c>
      <c r="F7" s="37">
        <f>'Area Statement'!$E37*'Data Sheet'!$D37*'Data Sheet'!$D47*Timelines!F37*(1+'Data Sheet'!$D$87*(1+'Risk Analysis'!$D$7))^(Revenue!F$3-1)/10^6*(1+'Risk Analysis'!$D$8)*(1+'Risk Analysis'!$D$10)*(1+'Risk Analysis'!$D$17)</f>
        <v>0</v>
      </c>
      <c r="G7" s="37">
        <f>'Area Statement'!$E37*'Data Sheet'!$D37*'Data Sheet'!$D47*Timelines!G37*(1+'Data Sheet'!$D$87*(1+'Risk Analysis'!$D$7))^(Revenue!G$3-1)/10^6*(1+'Risk Analysis'!$D$8)*(1+'Risk Analysis'!$D$10)*(1+'Risk Analysis'!$D$17)</f>
        <v>1.4736912008400003</v>
      </c>
      <c r="H7" s="37">
        <f>'Area Statement'!$E37*'Data Sheet'!$D37*'Data Sheet'!$D47*Timelines!H37*(1+'Data Sheet'!$D$87*(1+'Risk Analysis'!$D$7))^(Revenue!H$3-1)/10^6*(1+'Risk Analysis'!$D$8)*(1+'Risk Analysis'!$D$10)*(1+'Risk Analysis'!$D$17)</f>
        <v>1.6063234089156004</v>
      </c>
      <c r="I7" s="37">
        <f>'Area Statement'!$E37*'Data Sheet'!$D37*'Data Sheet'!$D47*Timelines!I37*(1+'Data Sheet'!$D$87*(1+'Risk Analysis'!$D$7))^(Revenue!I$3-1)/10^6*(1+'Risk Analysis'!$D$8)*(1+'Risk Analysis'!$D$10)*(1+'Risk Analysis'!$D$17)</f>
        <v>1.7508925157180046</v>
      </c>
      <c r="J7" s="37">
        <f>'Area Statement'!$E37*'Data Sheet'!$D37*'Data Sheet'!$D47*Timelines!J37*(1+'Data Sheet'!$D$87*(1+'Risk Analysis'!$D$7))^(Revenue!J$3-1)/10^6*(1+'Risk Analysis'!$D$8)*(1+'Risk Analysis'!$D$10)*(1+'Risk Analysis'!$D$17)</f>
        <v>1.9084728421326249</v>
      </c>
      <c r="K7" s="37">
        <f>'Area Statement'!$E37*'Data Sheet'!$D37*'Data Sheet'!$D47*Timelines!K37*(1+'Data Sheet'!$D$87*(1+'Risk Analysis'!$D$7))^(Revenue!K$3-1)/10^6*(1+'Risk Analysis'!$D$8)*(1+'Risk Analysis'!$D$10)*(1+'Risk Analysis'!$D$17)</f>
        <v>1.0401176989622807</v>
      </c>
      <c r="L7" s="37">
        <f>'Area Statement'!$E37*'Data Sheet'!$D37*'Data Sheet'!$D47*Timelines!L37*(1+'Data Sheet'!$D$87*(1+'Risk Analysis'!$D$7))^(Revenue!L$3-1)/10^6*(1+'Risk Analysis'!$D$8)*(1+'Risk Analysis'!$D$10)*(1+'Risk Analysis'!$D$17)</f>
        <v>0</v>
      </c>
      <c r="M7" s="37">
        <f>'Area Statement'!$E37*'Data Sheet'!$D37*'Data Sheet'!$D47*Timelines!M37*(1+'Data Sheet'!$D$87*(1+'Risk Analysis'!$D$7))^(Revenue!M$3-1)/10^6*(1+'Risk Analysis'!$D$8)*(1+'Risk Analysis'!$D$10)*(1+'Risk Analysis'!$D$17)</f>
        <v>0</v>
      </c>
      <c r="N7" s="37">
        <f>'Area Statement'!$E37*'Data Sheet'!$D37*'Data Sheet'!$D47*Timelines!N37*(1+'Data Sheet'!$D$87*(1+'Risk Analysis'!$D$7))^(Revenue!N$3-1)/10^6*(1+'Risk Analysis'!$D$8)*(1+'Risk Analysis'!$D$10)*(1+'Risk Analysis'!$D$17)</f>
        <v>0</v>
      </c>
      <c r="O7" s="37">
        <f>'Area Statement'!$E37*'Data Sheet'!$D37*'Data Sheet'!$D47*Timelines!O37*(1+'Data Sheet'!$D$87*(1+'Risk Analysis'!$D$7))^(Revenue!O$3-1)/10^6*(1+'Risk Analysis'!$D$8)*(1+'Risk Analysis'!$D$10)*(1+'Risk Analysis'!$D$17)</f>
        <v>0</v>
      </c>
      <c r="P7" s="37">
        <f>'Area Statement'!$E37*'Data Sheet'!$D37*'Data Sheet'!$D47*Timelines!P37*(1+'Data Sheet'!$D$87*(1+'Risk Analysis'!$D$7))^(Revenue!P$3-1)/10^6*(1+'Risk Analysis'!$D$8)*(1+'Risk Analysis'!$D$10)*(1+'Risk Analysis'!$D$17)</f>
        <v>0</v>
      </c>
      <c r="Q7" s="37">
        <f>'Area Statement'!$E37*'Data Sheet'!$D37*'Data Sheet'!$D47*Timelines!Q37*(1+'Data Sheet'!$D$87*(1+'Risk Analysis'!$D$7))^(Revenue!Q$3-1)/10^6*(1+'Risk Analysis'!$D$8)*(1+'Risk Analysis'!$D$10)*(1+'Risk Analysis'!$D$17)</f>
        <v>0</v>
      </c>
      <c r="R7" s="37">
        <f>'Area Statement'!$E37*'Data Sheet'!$D37*'Data Sheet'!$D47*Timelines!R37*(1+'Data Sheet'!$D$87*(1+'Risk Analysis'!$D$7))^(Revenue!R$3-1)/10^6*(1+'Risk Analysis'!$D$8)*(1+'Risk Analysis'!$D$10)*(1+'Risk Analysis'!$D$17)</f>
        <v>0</v>
      </c>
      <c r="S7" s="37">
        <f>'Area Statement'!$E37*'Data Sheet'!$D37*'Data Sheet'!$D47*Timelines!S37*(1+'Data Sheet'!$D$87*(1+'Risk Analysis'!$D$7))^(Revenue!S$3-1)/10^6*(1+'Risk Analysis'!$D$8)*(1+'Risk Analysis'!$D$10)*(1+'Risk Analysis'!$D$17)</f>
        <v>0</v>
      </c>
      <c r="T7" s="37">
        <f>'Area Statement'!$E37*'Data Sheet'!$D37*'Data Sheet'!$D47*Timelines!T37*(1+'Data Sheet'!$D$87*(1+'Risk Analysis'!$D$7))^(Revenue!T$3-1)/10^6*(1+'Risk Analysis'!$D$8)*(1+'Risk Analysis'!$D$10)*(1+'Risk Analysis'!$D$17)</f>
        <v>0</v>
      </c>
      <c r="U7" s="37">
        <f>'Area Statement'!$E37*'Data Sheet'!$D37*'Data Sheet'!$D47*Timelines!U37*(1+'Data Sheet'!$D$87*(1+'Risk Analysis'!$D$7))^(Revenue!U$3-1)/10^6*(1+'Risk Analysis'!$D$8)*(1+'Risk Analysis'!$D$10)*(1+'Risk Analysis'!$D$17)</f>
        <v>0</v>
      </c>
      <c r="V7" s="37">
        <f>'Area Statement'!$E37*'Data Sheet'!$D37*'Data Sheet'!$D47*Timelines!V37*(1+'Data Sheet'!$D$87*(1+'Risk Analysis'!$D$7))^(Revenue!V$3-1)/10^6*(1+'Risk Analysis'!$D$8)*(1+'Risk Analysis'!$D$10)*(1+'Risk Analysis'!$D$17)</f>
        <v>0</v>
      </c>
    </row>
    <row r="8" spans="1:22" x14ac:dyDescent="0.25">
      <c r="A8" s="22" t="s">
        <v>18</v>
      </c>
      <c r="B8" s="26" t="s">
        <v>26</v>
      </c>
      <c r="C8" s="37">
        <f>'Area Statement'!$E38*'Data Sheet'!$D38*'Data Sheet'!$D48*Timelines!C38*(1+'Data Sheet'!$D$87*(1+'Risk Analysis'!$D$7))^(Revenue!C$3-1)/10^6*(1+'Risk Analysis'!$D$8)*(1+'Risk Analysis'!$D$10)*(1+'Risk Analysis'!$D$18)</f>
        <v>0</v>
      </c>
      <c r="D8" s="37">
        <f>'Area Statement'!$E38*'Data Sheet'!$D38*'Data Sheet'!$D48*Timelines!D38*(1+'Data Sheet'!$D$87*(1+'Risk Analysis'!$D$7))^(Revenue!D$3-1)/10^6*(1+'Risk Analysis'!$D$8)*(1+'Risk Analysis'!$D$10)*(1+'Risk Analysis'!$D$18)</f>
        <v>0</v>
      </c>
      <c r="E8" s="37">
        <f>'Area Statement'!$E38*'Data Sheet'!$D38*'Data Sheet'!$D48*Timelines!E38*(1+'Data Sheet'!$D$87*(1+'Risk Analysis'!$D$7))^(Revenue!E$3-1)/10^6*(1+'Risk Analysis'!$D$8)*(1+'Risk Analysis'!$D$10)*(1+'Risk Analysis'!$D$18)</f>
        <v>0</v>
      </c>
      <c r="F8" s="37">
        <f>'Area Statement'!$E38*'Data Sheet'!$D38*'Data Sheet'!$D48*Timelines!F38*(1+'Data Sheet'!$D$87*(1+'Risk Analysis'!$D$7))^(Revenue!F$3-1)/10^6*(1+'Risk Analysis'!$D$8)*(1+'Risk Analysis'!$D$10)*(1+'Risk Analysis'!$D$18)</f>
        <v>0</v>
      </c>
      <c r="G8" s="37">
        <f>'Area Statement'!$E38*'Data Sheet'!$D38*'Data Sheet'!$D48*Timelines!G38*(1+'Data Sheet'!$D$87*(1+'Risk Analysis'!$D$7))^(Revenue!G$3-1)/10^6*(1+'Risk Analysis'!$D$8)*(1+'Risk Analysis'!$D$10)*(1+'Risk Analysis'!$D$18)</f>
        <v>1.4228742628800002</v>
      </c>
      <c r="H8" s="37">
        <f>'Area Statement'!$E38*'Data Sheet'!$D38*'Data Sheet'!$D48*Timelines!H38*(1+'Data Sheet'!$D$87*(1+'Risk Analysis'!$D$7))^(Revenue!H$3-1)/10^6*(1+'Risk Analysis'!$D$8)*(1+'Risk Analysis'!$D$10)*(1+'Risk Analysis'!$D$18)</f>
        <v>1.5509329465392003</v>
      </c>
      <c r="I8" s="37">
        <f>'Area Statement'!$E38*'Data Sheet'!$D38*'Data Sheet'!$D48*Timelines!I38*(1+'Data Sheet'!$D$87*(1+'Risk Analysis'!$D$7))^(Revenue!I$3-1)/10^6*(1+'Risk Analysis'!$D$8)*(1+'Risk Analysis'!$D$10)*(1+'Risk Analysis'!$D$18)</f>
        <v>1.6905169117277286</v>
      </c>
      <c r="J8" s="37">
        <f>'Area Statement'!$E38*'Data Sheet'!$D38*'Data Sheet'!$D48*Timelines!J38*(1+'Data Sheet'!$D$87*(1+'Risk Analysis'!$D$7))^(Revenue!J$3-1)/10^6*(1+'Risk Analysis'!$D$8)*(1+'Risk Analysis'!$D$10)*(1+'Risk Analysis'!$D$18)</f>
        <v>1.8426634337832242</v>
      </c>
      <c r="K8" s="37">
        <f>'Area Statement'!$E38*'Data Sheet'!$D38*'Data Sheet'!$D48*Timelines!K38*(1+'Data Sheet'!$D$87*(1+'Risk Analysis'!$D$7))^(Revenue!K$3-1)/10^6*(1+'Risk Analysis'!$D$8)*(1+'Risk Analysis'!$D$10)*(1+'Risk Analysis'!$D$18)</f>
        <v>1.0042515714118572</v>
      </c>
      <c r="L8" s="37">
        <f>'Area Statement'!$E38*'Data Sheet'!$D38*'Data Sheet'!$D48*Timelines!L38*(1+'Data Sheet'!$D$87*(1+'Risk Analysis'!$D$7))^(Revenue!L$3-1)/10^6*(1+'Risk Analysis'!$D$8)*(1+'Risk Analysis'!$D$10)*(1+'Risk Analysis'!$D$18)</f>
        <v>0</v>
      </c>
      <c r="M8" s="37">
        <f>'Area Statement'!$E38*'Data Sheet'!$D38*'Data Sheet'!$D48*Timelines!M38*(1+'Data Sheet'!$D$87*(1+'Risk Analysis'!$D$7))^(Revenue!M$3-1)/10^6*(1+'Risk Analysis'!$D$8)*(1+'Risk Analysis'!$D$10)*(1+'Risk Analysis'!$D$18)</f>
        <v>0</v>
      </c>
      <c r="N8" s="37">
        <f>'Area Statement'!$E38*'Data Sheet'!$D38*'Data Sheet'!$D48*Timelines!N38*(1+'Data Sheet'!$D$87*(1+'Risk Analysis'!$D$7))^(Revenue!N$3-1)/10^6*(1+'Risk Analysis'!$D$8)*(1+'Risk Analysis'!$D$10)*(1+'Risk Analysis'!$D$18)</f>
        <v>0</v>
      </c>
      <c r="O8" s="37">
        <f>'Area Statement'!$E38*'Data Sheet'!$D38*'Data Sheet'!$D48*Timelines!O38*(1+'Data Sheet'!$D$87*(1+'Risk Analysis'!$D$7))^(Revenue!O$3-1)/10^6*(1+'Risk Analysis'!$D$8)*(1+'Risk Analysis'!$D$10)*(1+'Risk Analysis'!$D$18)</f>
        <v>0</v>
      </c>
      <c r="P8" s="37">
        <f>'Area Statement'!$E38*'Data Sheet'!$D38*'Data Sheet'!$D48*Timelines!P38*(1+'Data Sheet'!$D$87*(1+'Risk Analysis'!$D$7))^(Revenue!P$3-1)/10^6*(1+'Risk Analysis'!$D$8)*(1+'Risk Analysis'!$D$10)*(1+'Risk Analysis'!$D$18)</f>
        <v>0</v>
      </c>
      <c r="Q8" s="37">
        <f>'Area Statement'!$E38*'Data Sheet'!$D38*'Data Sheet'!$D48*Timelines!Q38*(1+'Data Sheet'!$D$87*(1+'Risk Analysis'!$D$7))^(Revenue!Q$3-1)/10^6*(1+'Risk Analysis'!$D$8)*(1+'Risk Analysis'!$D$10)*(1+'Risk Analysis'!$D$18)</f>
        <v>0</v>
      </c>
      <c r="R8" s="37">
        <f>'Area Statement'!$E38*'Data Sheet'!$D38*'Data Sheet'!$D48*Timelines!R38*(1+'Data Sheet'!$D$87*(1+'Risk Analysis'!$D$7))^(Revenue!R$3-1)/10^6*(1+'Risk Analysis'!$D$8)*(1+'Risk Analysis'!$D$10)*(1+'Risk Analysis'!$D$18)</f>
        <v>0</v>
      </c>
      <c r="S8" s="37">
        <f>'Area Statement'!$E38*'Data Sheet'!$D38*'Data Sheet'!$D48*Timelines!S38*(1+'Data Sheet'!$D$87*(1+'Risk Analysis'!$D$7))^(Revenue!S$3-1)/10^6*(1+'Risk Analysis'!$D$8)*(1+'Risk Analysis'!$D$10)*(1+'Risk Analysis'!$D$18)</f>
        <v>0</v>
      </c>
      <c r="T8" s="37">
        <f>'Area Statement'!$E38*'Data Sheet'!$D38*'Data Sheet'!$D48*Timelines!T38*(1+'Data Sheet'!$D$87*(1+'Risk Analysis'!$D$7))^(Revenue!T$3-1)/10^6*(1+'Risk Analysis'!$D$8)*(1+'Risk Analysis'!$D$10)*(1+'Risk Analysis'!$D$18)</f>
        <v>0</v>
      </c>
      <c r="U8" s="37">
        <f>'Area Statement'!$E38*'Data Sheet'!$D38*'Data Sheet'!$D48*Timelines!U38*(1+'Data Sheet'!$D$87*(1+'Risk Analysis'!$D$7))^(Revenue!U$3-1)/10^6*(1+'Risk Analysis'!$D$8)*(1+'Risk Analysis'!$D$10)*(1+'Risk Analysis'!$D$18)</f>
        <v>0</v>
      </c>
      <c r="V8" s="37">
        <f>'Area Statement'!$E38*'Data Sheet'!$D38*'Data Sheet'!$D48*Timelines!V38*(1+'Data Sheet'!$D$87*(1+'Risk Analysis'!$D$7))^(Revenue!V$3-1)/10^6*(1+'Risk Analysis'!$D$8)*(1+'Risk Analysis'!$D$10)*(1+'Risk Analysis'!$D$18)</f>
        <v>0</v>
      </c>
    </row>
    <row r="9" spans="1:22" x14ac:dyDescent="0.25">
      <c r="A9" s="22" t="s">
        <v>19</v>
      </c>
      <c r="B9" s="26" t="s">
        <v>27</v>
      </c>
      <c r="C9" s="37">
        <f>'Area Statement'!$E39*'Data Sheet'!$D39*'Data Sheet'!$D49*Timelines!C39*(1+'Data Sheet'!$D$87*(1+'Risk Analysis'!$D$7))^(Revenue!C$3-1)/10^6*(1+'Risk Analysis'!$D$8)*(1+'Risk Analysis'!$D$10)*(1+'Risk Analysis'!$D$19)</f>
        <v>0</v>
      </c>
      <c r="D9" s="37">
        <f>'Area Statement'!$E39*'Data Sheet'!$D39*'Data Sheet'!$D49*Timelines!D39*(1+'Data Sheet'!$D$87*(1+'Risk Analysis'!$D$7))^(Revenue!D$3-1)/10^6*(1+'Risk Analysis'!$D$8)*(1+'Risk Analysis'!$D$10)*(1+'Risk Analysis'!$D$19)</f>
        <v>0</v>
      </c>
      <c r="E9" s="37">
        <f>'Area Statement'!$E39*'Data Sheet'!$D39*'Data Sheet'!$D49*Timelines!E39*(1+'Data Sheet'!$D$87*(1+'Risk Analysis'!$D$7))^(Revenue!E$3-1)/10^6*(1+'Risk Analysis'!$D$8)*(1+'Risk Analysis'!$D$10)*(1+'Risk Analysis'!$D$19)</f>
        <v>0</v>
      </c>
      <c r="F9" s="37">
        <f>'Area Statement'!$E39*'Data Sheet'!$D39*'Data Sheet'!$D49*Timelines!F39*(1+'Data Sheet'!$D$87*(1+'Risk Analysis'!$D$7))^(Revenue!F$3-1)/10^6*(1+'Risk Analysis'!$D$8)*(1+'Risk Analysis'!$D$10)*(1+'Risk Analysis'!$D$19)</f>
        <v>0</v>
      </c>
      <c r="G9" s="37">
        <f>'Area Statement'!$E39*'Data Sheet'!$D39*'Data Sheet'!$D49*Timelines!G39*(1+'Data Sheet'!$D$87*(1+'Risk Analysis'!$D$7))^(Revenue!G$3-1)/10^6*(1+'Risk Analysis'!$D$8)*(1+'Risk Analysis'!$D$10)*(1+'Risk Analysis'!$D$19)</f>
        <v>0</v>
      </c>
      <c r="H9" s="37">
        <f>'Area Statement'!$E39*'Data Sheet'!$D39*'Data Sheet'!$D49*Timelines!H39*(1+'Data Sheet'!$D$87*(1+'Risk Analysis'!$D$7))^(Revenue!H$3-1)/10^6*(1+'Risk Analysis'!$D$8)*(1+'Risk Analysis'!$D$10)*(1+'Risk Analysis'!$D$19)</f>
        <v>3.3234277425840006</v>
      </c>
      <c r="I9" s="37">
        <f>'Area Statement'!$E39*'Data Sheet'!$D39*'Data Sheet'!$D49*Timelines!I39*(1+'Data Sheet'!$D$87*(1+'Risk Analysis'!$D$7))^(Revenue!I$3-1)/10^6*(1+'Risk Analysis'!$D$8)*(1+'Risk Analysis'!$D$10)*(1+'Risk Analysis'!$D$19)</f>
        <v>3.6225362394165614</v>
      </c>
      <c r="J9" s="37">
        <f>'Area Statement'!$E39*'Data Sheet'!$D39*'Data Sheet'!$D49*Timelines!J39*(1+'Data Sheet'!$D$87*(1+'Risk Analysis'!$D$7))^(Revenue!J$3-1)/10^6*(1+'Risk Analysis'!$D$8)*(1+'Risk Analysis'!$D$10)*(1+'Risk Analysis'!$D$19)</f>
        <v>1.9742822504820259</v>
      </c>
      <c r="K9" s="37">
        <f>'Area Statement'!$E39*'Data Sheet'!$D39*'Data Sheet'!$D49*Timelines!K39*(1+'Data Sheet'!$D$87*(1+'Risk Analysis'!$D$7))^(Revenue!K$3-1)/10^6*(1+'Risk Analysis'!$D$8)*(1+'Risk Analysis'!$D$10)*(1+'Risk Analysis'!$D$19)</f>
        <v>0</v>
      </c>
      <c r="L9" s="37">
        <f>'Area Statement'!$E39*'Data Sheet'!$D39*'Data Sheet'!$D49*Timelines!L39*(1+'Data Sheet'!$D$87*(1+'Risk Analysis'!$D$7))^(Revenue!L$3-1)/10^6*(1+'Risk Analysis'!$D$8)*(1+'Risk Analysis'!$D$10)*(1+'Risk Analysis'!$D$19)</f>
        <v>0</v>
      </c>
      <c r="M9" s="37">
        <f>'Area Statement'!$E39*'Data Sheet'!$D39*'Data Sheet'!$D49*Timelines!M39*(1+'Data Sheet'!$D$87*(1+'Risk Analysis'!$D$7))^(Revenue!M$3-1)/10^6*(1+'Risk Analysis'!$D$8)*(1+'Risk Analysis'!$D$10)*(1+'Risk Analysis'!$D$19)</f>
        <v>0</v>
      </c>
      <c r="N9" s="37">
        <f>'Area Statement'!$E39*'Data Sheet'!$D39*'Data Sheet'!$D49*Timelines!N39*(1+'Data Sheet'!$D$87*(1+'Risk Analysis'!$D$7))^(Revenue!N$3-1)/10^6*(1+'Risk Analysis'!$D$8)*(1+'Risk Analysis'!$D$10)*(1+'Risk Analysis'!$D$19)</f>
        <v>0</v>
      </c>
      <c r="O9" s="37">
        <f>'Area Statement'!$E39*'Data Sheet'!$D39*'Data Sheet'!$D49*Timelines!O39*(1+'Data Sheet'!$D$87*(1+'Risk Analysis'!$D$7))^(Revenue!O$3-1)/10^6*(1+'Risk Analysis'!$D$8)*(1+'Risk Analysis'!$D$10)*(1+'Risk Analysis'!$D$19)</f>
        <v>0</v>
      </c>
      <c r="P9" s="37">
        <f>'Area Statement'!$E39*'Data Sheet'!$D39*'Data Sheet'!$D49*Timelines!P39*(1+'Data Sheet'!$D$87*(1+'Risk Analysis'!$D$7))^(Revenue!P$3-1)/10^6*(1+'Risk Analysis'!$D$8)*(1+'Risk Analysis'!$D$10)*(1+'Risk Analysis'!$D$19)</f>
        <v>0</v>
      </c>
      <c r="Q9" s="37">
        <f>'Area Statement'!$E39*'Data Sheet'!$D39*'Data Sheet'!$D49*Timelines!Q39*(1+'Data Sheet'!$D$87*(1+'Risk Analysis'!$D$7))^(Revenue!Q$3-1)/10^6*(1+'Risk Analysis'!$D$8)*(1+'Risk Analysis'!$D$10)*(1+'Risk Analysis'!$D$19)</f>
        <v>0</v>
      </c>
      <c r="R9" s="37">
        <f>'Area Statement'!$E39*'Data Sheet'!$D39*'Data Sheet'!$D49*Timelines!R39*(1+'Data Sheet'!$D$87*(1+'Risk Analysis'!$D$7))^(Revenue!R$3-1)/10^6*(1+'Risk Analysis'!$D$8)*(1+'Risk Analysis'!$D$10)*(1+'Risk Analysis'!$D$19)</f>
        <v>0</v>
      </c>
      <c r="S9" s="37">
        <f>'Area Statement'!$E39*'Data Sheet'!$D39*'Data Sheet'!$D49*Timelines!S39*(1+'Data Sheet'!$D$87*(1+'Risk Analysis'!$D$7))^(Revenue!S$3-1)/10^6*(1+'Risk Analysis'!$D$8)*(1+'Risk Analysis'!$D$10)*(1+'Risk Analysis'!$D$19)</f>
        <v>0</v>
      </c>
      <c r="T9" s="37">
        <f>'Area Statement'!$E39*'Data Sheet'!$D39*'Data Sheet'!$D49*Timelines!T39*(1+'Data Sheet'!$D$87*(1+'Risk Analysis'!$D$7))^(Revenue!T$3-1)/10^6*(1+'Risk Analysis'!$D$8)*(1+'Risk Analysis'!$D$10)*(1+'Risk Analysis'!$D$19)</f>
        <v>0</v>
      </c>
      <c r="U9" s="37">
        <f>'Area Statement'!$E39*'Data Sheet'!$D39*'Data Sheet'!$D49*Timelines!U39*(1+'Data Sheet'!$D$87*(1+'Risk Analysis'!$D$7))^(Revenue!U$3-1)/10^6*(1+'Risk Analysis'!$D$8)*(1+'Risk Analysis'!$D$10)*(1+'Risk Analysis'!$D$19)</f>
        <v>0</v>
      </c>
      <c r="V9" s="37">
        <f>'Area Statement'!$E39*'Data Sheet'!$D39*'Data Sheet'!$D49*Timelines!V39*(1+'Data Sheet'!$D$87*(1+'Risk Analysis'!$D$7))^(Revenue!V$3-1)/10^6*(1+'Risk Analysis'!$D$8)*(1+'Risk Analysis'!$D$10)*(1+'Risk Analysis'!$D$19)</f>
        <v>0</v>
      </c>
    </row>
    <row r="10" spans="1:22" x14ac:dyDescent="0.25">
      <c r="A10" s="22" t="s">
        <v>20</v>
      </c>
      <c r="B10" s="26" t="s">
        <v>21</v>
      </c>
      <c r="C10" s="37">
        <f>'Area Statement'!$E40*'Data Sheet'!$D40*'Data Sheet'!$D50*Timelines!C40*(1+'Data Sheet'!$D$87*(1+'Risk Analysis'!$D$7))^(Revenue!C$3-1)/10^6*(1+'Risk Analysis'!$D$8)*(1+'Risk Analysis'!$D$10)</f>
        <v>0</v>
      </c>
      <c r="D10" s="37">
        <f>'Area Statement'!$E40*'Data Sheet'!$D40*'Data Sheet'!$D50*Timelines!D40*(1+'Data Sheet'!$D$87*(1+'Risk Analysis'!$D$7))^(Revenue!D$3-1)/10^6*(1+'Risk Analysis'!$D$8)*(1+'Risk Analysis'!$D$10)</f>
        <v>0</v>
      </c>
      <c r="E10" s="37">
        <f>'Area Statement'!$E40*'Data Sheet'!$D40*'Data Sheet'!$D50*Timelines!E40*(1+'Data Sheet'!$D$87*(1+'Risk Analysis'!$D$7))^(Revenue!E$3-1)/10^6*(1+'Risk Analysis'!$D$8)*(1+'Risk Analysis'!$D$10)</f>
        <v>0</v>
      </c>
      <c r="F10" s="37">
        <f>'Area Statement'!$E40*'Data Sheet'!$D40*'Data Sheet'!$D50*Timelines!F40*(1+'Data Sheet'!$D$87*(1+'Risk Analysis'!$D$7))^(Revenue!F$3-1)/10^6*(1+'Risk Analysis'!$D$8)*(1+'Risk Analysis'!$D$10)</f>
        <v>0</v>
      </c>
      <c r="G10" s="37">
        <f>'Area Statement'!$E40*'Data Sheet'!$D40*'Data Sheet'!$D50*Timelines!G40*(1+'Data Sheet'!$D$87*(1+'Risk Analysis'!$D$7))^(Revenue!G$3-1)/10^6*(1+'Risk Analysis'!$D$8)*(1+'Risk Analysis'!$D$10)</f>
        <v>0</v>
      </c>
      <c r="H10" s="37">
        <f>'Area Statement'!$E40*'Data Sheet'!$D40*'Data Sheet'!$D50*Timelines!H40*(1+'Data Sheet'!$D$87*(1+'Risk Analysis'!$D$7))^(Revenue!H$3-1)/10^6*(1+'Risk Analysis'!$D$8)*(1+'Risk Analysis'!$D$10)</f>
        <v>0</v>
      </c>
      <c r="I10" s="37">
        <f>'Area Statement'!$E40*'Data Sheet'!$D40*'Data Sheet'!$D50*Timelines!I40*(1+'Data Sheet'!$D$87*(1+'Risk Analysis'!$D$7))^(Revenue!I$3-1)/10^6*(1+'Risk Analysis'!$D$8)*(1+'Risk Analysis'!$D$10)</f>
        <v>0</v>
      </c>
      <c r="J10" s="37">
        <f>'Area Statement'!$E40*'Data Sheet'!$D40*'Data Sheet'!$D50*Timelines!J40*(1+'Data Sheet'!$D$87*(1+'Risk Analysis'!$D$7))^(Revenue!J$3-1)/10^6*(1+'Risk Analysis'!$D$8)*(1+'Risk Analysis'!$D$10)</f>
        <v>0</v>
      </c>
      <c r="K10" s="37">
        <f>'Area Statement'!$E40*'Data Sheet'!$D40*'Data Sheet'!$D50*Timelines!K40*(1+'Data Sheet'!$D$87*(1+'Risk Analysis'!$D$7))^(Revenue!K$3-1)/10^6*(1+'Risk Analysis'!$D$8)*(1+'Risk Analysis'!$D$10)</f>
        <v>0</v>
      </c>
      <c r="L10" s="37">
        <f>'Area Statement'!$E40*'Data Sheet'!$D40*'Data Sheet'!$D50*Timelines!L40*(1+'Data Sheet'!$D$87*(1+'Risk Analysis'!$D$7))^(Revenue!L$3-1)/10^6*(1+'Risk Analysis'!$D$8)*(1+'Risk Analysis'!$D$10)</f>
        <v>0</v>
      </c>
      <c r="M10" s="37">
        <f>'Area Statement'!$E40*'Data Sheet'!$D40*'Data Sheet'!$D50*Timelines!M40*(1+'Data Sheet'!$D$87*(1+'Risk Analysis'!$D$7))^(Revenue!M$3-1)/10^6*(1+'Risk Analysis'!$D$8)*(1+'Risk Analysis'!$D$10)</f>
        <v>0</v>
      </c>
      <c r="N10" s="37">
        <f>'Area Statement'!$E40*'Data Sheet'!$D40*'Data Sheet'!$D50*Timelines!N40*(1+'Data Sheet'!$D$87*(1+'Risk Analysis'!$D$7))^(Revenue!N$3-1)/10^6*(1+'Risk Analysis'!$D$8)*(1+'Risk Analysis'!$D$10)</f>
        <v>0</v>
      </c>
      <c r="O10" s="37">
        <f>'Area Statement'!$E40*'Data Sheet'!$D40*'Data Sheet'!$D50*Timelines!O40*(1+'Data Sheet'!$D$87*(1+'Risk Analysis'!$D$7))^(Revenue!O$3-1)/10^6*(1+'Risk Analysis'!$D$8)*(1+'Risk Analysis'!$D$10)</f>
        <v>0</v>
      </c>
      <c r="P10" s="37">
        <f>'Area Statement'!$E40*'Data Sheet'!$D40*'Data Sheet'!$D50*Timelines!P40*(1+'Data Sheet'!$D$87*(1+'Risk Analysis'!$D$7))^(Revenue!P$3-1)/10^6*(1+'Risk Analysis'!$D$8)*(1+'Risk Analysis'!$D$10)</f>
        <v>0</v>
      </c>
      <c r="Q10" s="37">
        <f>'Area Statement'!$E40*'Data Sheet'!$D40*'Data Sheet'!$D50*Timelines!Q40*(1+'Data Sheet'!$D$87*(1+'Risk Analysis'!$D$7))^(Revenue!Q$3-1)/10^6*(1+'Risk Analysis'!$D$8)*(1+'Risk Analysis'!$D$10)</f>
        <v>0</v>
      </c>
      <c r="R10" s="37">
        <f>'Area Statement'!$E40*'Data Sheet'!$D40*'Data Sheet'!$D50*Timelines!R40*(1+'Data Sheet'!$D$87*(1+'Risk Analysis'!$D$7))^(Revenue!R$3-1)/10^6*(1+'Risk Analysis'!$D$8)*(1+'Risk Analysis'!$D$10)</f>
        <v>0</v>
      </c>
      <c r="S10" s="37">
        <f>'Area Statement'!$E40*'Data Sheet'!$D40*'Data Sheet'!$D50*Timelines!S40*(1+'Data Sheet'!$D$87*(1+'Risk Analysis'!$D$7))^(Revenue!S$3-1)/10^6*(1+'Risk Analysis'!$D$8)*(1+'Risk Analysis'!$D$10)</f>
        <v>0</v>
      </c>
      <c r="T10" s="37">
        <f>'Area Statement'!$E40*'Data Sheet'!$D40*'Data Sheet'!$D50*Timelines!T40*(1+'Data Sheet'!$D$87*(1+'Risk Analysis'!$D$7))^(Revenue!T$3-1)/10^6*(1+'Risk Analysis'!$D$8)*(1+'Risk Analysis'!$D$10)</f>
        <v>0</v>
      </c>
      <c r="U10" s="37">
        <f>'Area Statement'!$E40*'Data Sheet'!$D40*'Data Sheet'!$D50*Timelines!U40*(1+'Data Sheet'!$D$87*(1+'Risk Analysis'!$D$7))^(Revenue!U$3-1)/10^6*(1+'Risk Analysis'!$D$8)*(1+'Risk Analysis'!$D$10)</f>
        <v>0</v>
      </c>
      <c r="V10" s="37">
        <f>'Area Statement'!$E40*'Data Sheet'!$D40*'Data Sheet'!$D50*Timelines!V40*(1+'Data Sheet'!$D$87*(1+'Risk Analysis'!$D$7))^(Revenue!V$3-1)/10^6*(1+'Risk Analysis'!$D$8)*(1+'Risk Analysis'!$D$10)</f>
        <v>0</v>
      </c>
    </row>
    <row r="11" spans="1:22" x14ac:dyDescent="0.25">
      <c r="A11" s="22" t="s">
        <v>28</v>
      </c>
      <c r="B11" s="26" t="s">
        <v>21</v>
      </c>
      <c r="C11" s="37">
        <f>'Area Statement'!$E41*'Data Sheet'!$D41*'Data Sheet'!$D51*Timelines!C41*(1+'Data Sheet'!$D$87*(1+'Risk Analysis'!$D$7))^(Revenue!C$3-1)/10^6*(1+'Risk Analysis'!$D$8)*(1+'Risk Analysis'!$D$10)</f>
        <v>0</v>
      </c>
      <c r="D11" s="37">
        <f>'Area Statement'!$E41*'Data Sheet'!$D41*'Data Sheet'!$D51*Timelines!D41*(1+'Data Sheet'!$D$87*(1+'Risk Analysis'!$D$7))^(Revenue!D$3-1)/10^6*(1+'Risk Analysis'!$D$8)*(1+'Risk Analysis'!$D$10)</f>
        <v>0</v>
      </c>
      <c r="E11" s="37">
        <f>'Area Statement'!$E41*'Data Sheet'!$D41*'Data Sheet'!$D51*Timelines!E41*(1+'Data Sheet'!$D$87*(1+'Risk Analysis'!$D$7))^(Revenue!E$3-1)/10^6*(1+'Risk Analysis'!$D$8)*(1+'Risk Analysis'!$D$10)</f>
        <v>0</v>
      </c>
      <c r="F11" s="37">
        <f>'Area Statement'!$E41*'Data Sheet'!$D41*'Data Sheet'!$D51*Timelines!F41*(1+'Data Sheet'!$D$87*(1+'Risk Analysis'!$D$7))^(Revenue!F$3-1)/10^6*(1+'Risk Analysis'!$D$8)*(1+'Risk Analysis'!$D$10)</f>
        <v>0</v>
      </c>
      <c r="G11" s="37">
        <f>'Area Statement'!$E41*'Data Sheet'!$D41*'Data Sheet'!$D51*Timelines!G41*(1+'Data Sheet'!$D$87*(1+'Risk Analysis'!$D$7))^(Revenue!G$3-1)/10^6*(1+'Risk Analysis'!$D$8)*(1+'Risk Analysis'!$D$10)</f>
        <v>0</v>
      </c>
      <c r="H11" s="37">
        <f>'Area Statement'!$E41*'Data Sheet'!$D41*'Data Sheet'!$D51*Timelines!H41*(1+'Data Sheet'!$D$87*(1+'Risk Analysis'!$D$7))^(Revenue!H$3-1)/10^6*(1+'Risk Analysis'!$D$8)*(1+'Risk Analysis'!$D$10)</f>
        <v>0</v>
      </c>
      <c r="I11" s="37">
        <f>'Area Statement'!$E41*'Data Sheet'!$D41*'Data Sheet'!$D51*Timelines!I41*(1+'Data Sheet'!$D$87*(1+'Risk Analysis'!$D$7))^(Revenue!I$3-1)/10^6*(1+'Risk Analysis'!$D$8)*(1+'Risk Analysis'!$D$10)</f>
        <v>0</v>
      </c>
      <c r="J11" s="37">
        <f>'Area Statement'!$E41*'Data Sheet'!$D41*'Data Sheet'!$D51*Timelines!J41*(1+'Data Sheet'!$D$87*(1+'Risk Analysis'!$D$7))^(Revenue!J$3-1)/10^6*(1+'Risk Analysis'!$D$8)*(1+'Risk Analysis'!$D$10)</f>
        <v>0</v>
      </c>
      <c r="K11" s="37">
        <f>'Area Statement'!$E41*'Data Sheet'!$D41*'Data Sheet'!$D51*Timelines!K41*(1+'Data Sheet'!$D$87*(1+'Risk Analysis'!$D$7))^(Revenue!K$3-1)/10^6*(1+'Risk Analysis'!$D$8)*(1+'Risk Analysis'!$D$10)</f>
        <v>0</v>
      </c>
      <c r="L11" s="37">
        <f>'Area Statement'!$E41*'Data Sheet'!$D41*'Data Sheet'!$D51*Timelines!L41*(1+'Data Sheet'!$D$87*(1+'Risk Analysis'!$D$7))^(Revenue!L$3-1)/10^6*(1+'Risk Analysis'!$D$8)*(1+'Risk Analysis'!$D$10)</f>
        <v>0</v>
      </c>
      <c r="M11" s="37">
        <f>'Area Statement'!$E41*'Data Sheet'!$D41*'Data Sheet'!$D51*Timelines!M41*(1+'Data Sheet'!$D$87*(1+'Risk Analysis'!$D$7))^(Revenue!M$3-1)/10^6*(1+'Risk Analysis'!$D$8)*(1+'Risk Analysis'!$D$10)</f>
        <v>0</v>
      </c>
      <c r="N11" s="37">
        <f>'Area Statement'!$E41*'Data Sheet'!$D41*'Data Sheet'!$D51*Timelines!N41*(1+'Data Sheet'!$D$87*(1+'Risk Analysis'!$D$7))^(Revenue!N$3-1)/10^6*(1+'Risk Analysis'!$D$8)*(1+'Risk Analysis'!$D$10)</f>
        <v>0</v>
      </c>
      <c r="O11" s="37">
        <f>'Area Statement'!$E41*'Data Sheet'!$D41*'Data Sheet'!$D51*Timelines!O41*(1+'Data Sheet'!$D$87*(1+'Risk Analysis'!$D$7))^(Revenue!O$3-1)/10^6*(1+'Risk Analysis'!$D$8)*(1+'Risk Analysis'!$D$10)</f>
        <v>0</v>
      </c>
      <c r="P11" s="37">
        <f>'Area Statement'!$E41*'Data Sheet'!$D41*'Data Sheet'!$D51*Timelines!P41*(1+'Data Sheet'!$D$87*(1+'Risk Analysis'!$D$7))^(Revenue!P$3-1)/10^6*(1+'Risk Analysis'!$D$8)*(1+'Risk Analysis'!$D$10)</f>
        <v>0</v>
      </c>
      <c r="Q11" s="37">
        <f>'Area Statement'!$E41*'Data Sheet'!$D41*'Data Sheet'!$D51*Timelines!Q41*(1+'Data Sheet'!$D$87*(1+'Risk Analysis'!$D$7))^(Revenue!Q$3-1)/10^6*(1+'Risk Analysis'!$D$8)*(1+'Risk Analysis'!$D$10)</f>
        <v>0</v>
      </c>
      <c r="R11" s="37">
        <f>'Area Statement'!$E41*'Data Sheet'!$D41*'Data Sheet'!$D51*Timelines!R41*(1+'Data Sheet'!$D$87*(1+'Risk Analysis'!$D$7))^(Revenue!R$3-1)/10^6*(1+'Risk Analysis'!$D$8)*(1+'Risk Analysis'!$D$10)</f>
        <v>0</v>
      </c>
      <c r="S11" s="37">
        <f>'Area Statement'!$E41*'Data Sheet'!$D41*'Data Sheet'!$D51*Timelines!S41*(1+'Data Sheet'!$D$87*(1+'Risk Analysis'!$D$7))^(Revenue!S$3-1)/10^6*(1+'Risk Analysis'!$D$8)*(1+'Risk Analysis'!$D$10)</f>
        <v>0</v>
      </c>
      <c r="T11" s="37">
        <f>'Area Statement'!$E41*'Data Sheet'!$D41*'Data Sheet'!$D51*Timelines!T41*(1+'Data Sheet'!$D$87*(1+'Risk Analysis'!$D$7))^(Revenue!T$3-1)/10^6*(1+'Risk Analysis'!$D$8)*(1+'Risk Analysis'!$D$10)</f>
        <v>0</v>
      </c>
      <c r="U11" s="37">
        <f>'Area Statement'!$E41*'Data Sheet'!$D41*'Data Sheet'!$D51*Timelines!U41*(1+'Data Sheet'!$D$87*(1+'Risk Analysis'!$D$7))^(Revenue!U$3-1)/10^6*(1+'Risk Analysis'!$D$8)*(1+'Risk Analysis'!$D$10)</f>
        <v>0</v>
      </c>
      <c r="V11" s="37">
        <f>'Area Statement'!$E41*'Data Sheet'!$D41*'Data Sheet'!$D51*Timelines!V41*(1+'Data Sheet'!$D$87*(1+'Risk Analysis'!$D$7))^(Revenue!V$3-1)/10^6*(1+'Risk Analysis'!$D$8)*(1+'Risk Analysis'!$D$10)</f>
        <v>0</v>
      </c>
    </row>
    <row r="12" spans="1:22" x14ac:dyDescent="0.25">
      <c r="A12" s="22" t="s">
        <v>29</v>
      </c>
      <c r="B12" s="26" t="s">
        <v>21</v>
      </c>
      <c r="C12" s="37">
        <f>'Area Statement'!$E42*'Data Sheet'!$D42*'Data Sheet'!$D52*Timelines!C42*(1+'Data Sheet'!$D$87*(1+'Risk Analysis'!$D$7))^(Revenue!C$3-1)/10^6*(1+'Risk Analysis'!$D$8)*(1+'Risk Analysis'!$D$10)</f>
        <v>0</v>
      </c>
      <c r="D12" s="37">
        <f>'Area Statement'!$E42*'Data Sheet'!$D42*'Data Sheet'!$D52*Timelines!D42*(1+'Data Sheet'!$D$87*(1+'Risk Analysis'!$D$7))^(Revenue!D$3-1)/10^6*(1+'Risk Analysis'!$D$8)*(1+'Risk Analysis'!$D$10)</f>
        <v>0</v>
      </c>
      <c r="E12" s="37">
        <f>'Area Statement'!$E42*'Data Sheet'!$D42*'Data Sheet'!$D52*Timelines!E42*(1+'Data Sheet'!$D$87*(1+'Risk Analysis'!$D$7))^(Revenue!E$3-1)/10^6*(1+'Risk Analysis'!$D$8)*(1+'Risk Analysis'!$D$10)</f>
        <v>0</v>
      </c>
      <c r="F12" s="37">
        <f>'Area Statement'!$E42*'Data Sheet'!$D42*'Data Sheet'!$D52*Timelines!F42*(1+'Data Sheet'!$D$87*(1+'Risk Analysis'!$D$7))^(Revenue!F$3-1)/10^6*(1+'Risk Analysis'!$D$8)*(1+'Risk Analysis'!$D$10)</f>
        <v>0</v>
      </c>
      <c r="G12" s="37">
        <f>'Area Statement'!$E42*'Data Sheet'!$D42*'Data Sheet'!$D52*Timelines!G42*(1+'Data Sheet'!$D$87*(1+'Risk Analysis'!$D$7))^(Revenue!G$3-1)/10^6*(1+'Risk Analysis'!$D$8)*(1+'Risk Analysis'!$D$10)</f>
        <v>0</v>
      </c>
      <c r="H12" s="37">
        <f>'Area Statement'!$E42*'Data Sheet'!$D42*'Data Sheet'!$D52*Timelines!H42*(1+'Data Sheet'!$D$87*(1+'Risk Analysis'!$D$7))^(Revenue!H$3-1)/10^6*(1+'Risk Analysis'!$D$8)*(1+'Risk Analysis'!$D$10)</f>
        <v>0</v>
      </c>
      <c r="I12" s="37">
        <f>'Area Statement'!$E42*'Data Sheet'!$D42*'Data Sheet'!$D52*Timelines!I42*(1+'Data Sheet'!$D$87*(1+'Risk Analysis'!$D$7))^(Revenue!I$3-1)/10^6*(1+'Risk Analysis'!$D$8)*(1+'Risk Analysis'!$D$10)</f>
        <v>0</v>
      </c>
      <c r="J12" s="37">
        <f>'Area Statement'!$E42*'Data Sheet'!$D42*'Data Sheet'!$D52*Timelines!J42*(1+'Data Sheet'!$D$87*(1+'Risk Analysis'!$D$7))^(Revenue!J$3-1)/10^6*(1+'Risk Analysis'!$D$8)*(1+'Risk Analysis'!$D$10)</f>
        <v>0</v>
      </c>
      <c r="K12" s="37">
        <f>'Area Statement'!$E42*'Data Sheet'!$D42*'Data Sheet'!$D52*Timelines!K42*(1+'Data Sheet'!$D$87*(1+'Risk Analysis'!$D$7))^(Revenue!K$3-1)/10^6*(1+'Risk Analysis'!$D$8)*(1+'Risk Analysis'!$D$10)</f>
        <v>0</v>
      </c>
      <c r="L12" s="37">
        <f>'Area Statement'!$E42*'Data Sheet'!$D42*'Data Sheet'!$D52*Timelines!L42*(1+'Data Sheet'!$D$87*(1+'Risk Analysis'!$D$7))^(Revenue!L$3-1)/10^6*(1+'Risk Analysis'!$D$8)*(1+'Risk Analysis'!$D$10)</f>
        <v>0</v>
      </c>
      <c r="M12" s="37">
        <f>'Area Statement'!$E42*'Data Sheet'!$D42*'Data Sheet'!$D52*Timelines!M42*(1+'Data Sheet'!$D$87*(1+'Risk Analysis'!$D$7))^(Revenue!M$3-1)/10^6*(1+'Risk Analysis'!$D$8)*(1+'Risk Analysis'!$D$10)</f>
        <v>0</v>
      </c>
      <c r="N12" s="37">
        <f>'Area Statement'!$E42*'Data Sheet'!$D42*'Data Sheet'!$D52*Timelines!N42*(1+'Data Sheet'!$D$87*(1+'Risk Analysis'!$D$7))^(Revenue!N$3-1)/10^6*(1+'Risk Analysis'!$D$8)*(1+'Risk Analysis'!$D$10)</f>
        <v>0</v>
      </c>
      <c r="O12" s="37">
        <f>'Area Statement'!$E42*'Data Sheet'!$D42*'Data Sheet'!$D52*Timelines!O42*(1+'Data Sheet'!$D$87*(1+'Risk Analysis'!$D$7))^(Revenue!O$3-1)/10^6*(1+'Risk Analysis'!$D$8)*(1+'Risk Analysis'!$D$10)</f>
        <v>0</v>
      </c>
      <c r="P12" s="37">
        <f>'Area Statement'!$E42*'Data Sheet'!$D42*'Data Sheet'!$D52*Timelines!P42*(1+'Data Sheet'!$D$87*(1+'Risk Analysis'!$D$7))^(Revenue!P$3-1)/10^6*(1+'Risk Analysis'!$D$8)*(1+'Risk Analysis'!$D$10)</f>
        <v>0</v>
      </c>
      <c r="Q12" s="37">
        <f>'Area Statement'!$E42*'Data Sheet'!$D42*'Data Sheet'!$D52*Timelines!Q42*(1+'Data Sheet'!$D$87*(1+'Risk Analysis'!$D$7))^(Revenue!Q$3-1)/10^6*(1+'Risk Analysis'!$D$8)*(1+'Risk Analysis'!$D$10)</f>
        <v>0</v>
      </c>
      <c r="R12" s="37">
        <f>'Area Statement'!$E42*'Data Sheet'!$D42*'Data Sheet'!$D52*Timelines!R42*(1+'Data Sheet'!$D$87*(1+'Risk Analysis'!$D$7))^(Revenue!R$3-1)/10^6*(1+'Risk Analysis'!$D$8)*(1+'Risk Analysis'!$D$10)</f>
        <v>0</v>
      </c>
      <c r="S12" s="37">
        <f>'Area Statement'!$E42*'Data Sheet'!$D42*'Data Sheet'!$D52*Timelines!S42*(1+'Data Sheet'!$D$87*(1+'Risk Analysis'!$D$7))^(Revenue!S$3-1)/10^6*(1+'Risk Analysis'!$D$8)*(1+'Risk Analysis'!$D$10)</f>
        <v>0</v>
      </c>
      <c r="T12" s="37">
        <f>'Area Statement'!$E42*'Data Sheet'!$D42*'Data Sheet'!$D52*Timelines!T42*(1+'Data Sheet'!$D$87*(1+'Risk Analysis'!$D$7))^(Revenue!T$3-1)/10^6*(1+'Risk Analysis'!$D$8)*(1+'Risk Analysis'!$D$10)</f>
        <v>0</v>
      </c>
      <c r="U12" s="37">
        <f>'Area Statement'!$E42*'Data Sheet'!$D42*'Data Sheet'!$D52*Timelines!U42*(1+'Data Sheet'!$D$87*(1+'Risk Analysis'!$D$7))^(Revenue!U$3-1)/10^6*(1+'Risk Analysis'!$D$8)*(1+'Risk Analysis'!$D$10)</f>
        <v>0</v>
      </c>
      <c r="V12" s="37">
        <f>'Area Statement'!$E42*'Data Sheet'!$D42*'Data Sheet'!$D52*Timelines!V42*(1+'Data Sheet'!$D$87*(1+'Risk Analysis'!$D$7))^(Revenue!V$3-1)/10^6*(1+'Risk Analysis'!$D$8)*(1+'Risk Analysis'!$D$10)</f>
        <v>0</v>
      </c>
    </row>
    <row r="13" spans="1:22" x14ac:dyDescent="0.25">
      <c r="A13" s="22" t="s">
        <v>30</v>
      </c>
      <c r="B13" s="26" t="s">
        <v>21</v>
      </c>
      <c r="C13" s="37">
        <f>'Area Statement'!$E43*'Data Sheet'!$D43*'Data Sheet'!$D53*Timelines!C43*(1+'Data Sheet'!$D$87*(1+'Risk Analysis'!$D$7))^(Revenue!C$3-1)/10^6*(1+'Risk Analysis'!$D$8)*(1+'Risk Analysis'!$D$10)</f>
        <v>0</v>
      </c>
      <c r="D13" s="37">
        <f>'Area Statement'!$E43*'Data Sheet'!$D43*'Data Sheet'!$D53*Timelines!D43*(1+'Data Sheet'!$D$87*(1+'Risk Analysis'!$D$7))^(Revenue!D$3-1)/10^6*(1+'Risk Analysis'!$D$8)*(1+'Risk Analysis'!$D$10)</f>
        <v>0</v>
      </c>
      <c r="E13" s="37">
        <f>'Area Statement'!$E43*'Data Sheet'!$D43*'Data Sheet'!$D53*Timelines!E43*(1+'Data Sheet'!$D$87*(1+'Risk Analysis'!$D$7))^(Revenue!E$3-1)/10^6*(1+'Risk Analysis'!$D$8)*(1+'Risk Analysis'!$D$10)</f>
        <v>0</v>
      </c>
      <c r="F13" s="37">
        <f>'Area Statement'!$E43*'Data Sheet'!$D43*'Data Sheet'!$D53*Timelines!F43*(1+'Data Sheet'!$D$87*(1+'Risk Analysis'!$D$7))^(Revenue!F$3-1)/10^6*(1+'Risk Analysis'!$D$8)*(1+'Risk Analysis'!$D$10)</f>
        <v>0</v>
      </c>
      <c r="G13" s="37">
        <f>'Area Statement'!$E43*'Data Sheet'!$D43*'Data Sheet'!$D53*Timelines!G43*(1+'Data Sheet'!$D$87*(1+'Risk Analysis'!$D$7))^(Revenue!G$3-1)/10^6*(1+'Risk Analysis'!$D$8)*(1+'Risk Analysis'!$D$10)</f>
        <v>0</v>
      </c>
      <c r="H13" s="37">
        <f>'Area Statement'!$E43*'Data Sheet'!$D43*'Data Sheet'!$D53*Timelines!H43*(1+'Data Sheet'!$D$87*(1+'Risk Analysis'!$D$7))^(Revenue!H$3-1)/10^6*(1+'Risk Analysis'!$D$8)*(1+'Risk Analysis'!$D$10)</f>
        <v>0</v>
      </c>
      <c r="I13" s="37">
        <f>'Area Statement'!$E43*'Data Sheet'!$D43*'Data Sheet'!$D53*Timelines!I43*(1+'Data Sheet'!$D$87*(1+'Risk Analysis'!$D$7))^(Revenue!I$3-1)/10^6*(1+'Risk Analysis'!$D$8)*(1+'Risk Analysis'!$D$10)</f>
        <v>0</v>
      </c>
      <c r="J13" s="37">
        <f>'Area Statement'!$E43*'Data Sheet'!$D43*'Data Sheet'!$D53*Timelines!J43*(1+'Data Sheet'!$D$87*(1+'Risk Analysis'!$D$7))^(Revenue!J$3-1)/10^6*(1+'Risk Analysis'!$D$8)*(1+'Risk Analysis'!$D$10)</f>
        <v>0</v>
      </c>
      <c r="K13" s="37">
        <f>'Area Statement'!$E43*'Data Sheet'!$D43*'Data Sheet'!$D53*Timelines!K43*(1+'Data Sheet'!$D$87*(1+'Risk Analysis'!$D$7))^(Revenue!K$3-1)/10^6*(1+'Risk Analysis'!$D$8)*(1+'Risk Analysis'!$D$10)</f>
        <v>0</v>
      </c>
      <c r="L13" s="37">
        <f>'Area Statement'!$E43*'Data Sheet'!$D43*'Data Sheet'!$D53*Timelines!L43*(1+'Data Sheet'!$D$87*(1+'Risk Analysis'!$D$7))^(Revenue!L$3-1)/10^6*(1+'Risk Analysis'!$D$8)*(1+'Risk Analysis'!$D$10)</f>
        <v>0</v>
      </c>
      <c r="M13" s="37">
        <f>'Area Statement'!$E43*'Data Sheet'!$D43*'Data Sheet'!$D53*Timelines!M43*(1+'Data Sheet'!$D$87*(1+'Risk Analysis'!$D$7))^(Revenue!M$3-1)/10^6*(1+'Risk Analysis'!$D$8)*(1+'Risk Analysis'!$D$10)</f>
        <v>0</v>
      </c>
      <c r="N13" s="37">
        <f>'Area Statement'!$E43*'Data Sheet'!$D43*'Data Sheet'!$D53*Timelines!N43*(1+'Data Sheet'!$D$87*(1+'Risk Analysis'!$D$7))^(Revenue!N$3-1)/10^6*(1+'Risk Analysis'!$D$8)*(1+'Risk Analysis'!$D$10)</f>
        <v>0</v>
      </c>
      <c r="O13" s="37">
        <f>'Area Statement'!$E43*'Data Sheet'!$D43*'Data Sheet'!$D53*Timelines!O43*(1+'Data Sheet'!$D$87*(1+'Risk Analysis'!$D$7))^(Revenue!O$3-1)/10^6*(1+'Risk Analysis'!$D$8)*(1+'Risk Analysis'!$D$10)</f>
        <v>0</v>
      </c>
      <c r="P13" s="37">
        <f>'Area Statement'!$E43*'Data Sheet'!$D43*'Data Sheet'!$D53*Timelines!P43*(1+'Data Sheet'!$D$87*(1+'Risk Analysis'!$D$7))^(Revenue!P$3-1)/10^6*(1+'Risk Analysis'!$D$8)*(1+'Risk Analysis'!$D$10)</f>
        <v>0</v>
      </c>
      <c r="Q13" s="37">
        <f>'Area Statement'!$E43*'Data Sheet'!$D43*'Data Sheet'!$D53*Timelines!Q43*(1+'Data Sheet'!$D$87*(1+'Risk Analysis'!$D$7))^(Revenue!Q$3-1)/10^6*(1+'Risk Analysis'!$D$8)*(1+'Risk Analysis'!$D$10)</f>
        <v>0</v>
      </c>
      <c r="R13" s="37">
        <f>'Area Statement'!$E43*'Data Sheet'!$D43*'Data Sheet'!$D53*Timelines!R43*(1+'Data Sheet'!$D$87*(1+'Risk Analysis'!$D$7))^(Revenue!R$3-1)/10^6*(1+'Risk Analysis'!$D$8)*(1+'Risk Analysis'!$D$10)</f>
        <v>0</v>
      </c>
      <c r="S13" s="37">
        <f>'Area Statement'!$E43*'Data Sheet'!$D43*'Data Sheet'!$D53*Timelines!S43*(1+'Data Sheet'!$D$87*(1+'Risk Analysis'!$D$7))^(Revenue!S$3-1)/10^6*(1+'Risk Analysis'!$D$8)*(1+'Risk Analysis'!$D$10)</f>
        <v>0</v>
      </c>
      <c r="T13" s="37">
        <f>'Area Statement'!$E43*'Data Sheet'!$D43*'Data Sheet'!$D53*Timelines!T43*(1+'Data Sheet'!$D$87*(1+'Risk Analysis'!$D$7))^(Revenue!T$3-1)/10^6*(1+'Risk Analysis'!$D$8)*(1+'Risk Analysis'!$D$10)</f>
        <v>0</v>
      </c>
      <c r="U13" s="37">
        <f>'Area Statement'!$E43*'Data Sheet'!$D43*'Data Sheet'!$D53*Timelines!U43*(1+'Data Sheet'!$D$87*(1+'Risk Analysis'!$D$7))^(Revenue!U$3-1)/10^6*(1+'Risk Analysis'!$D$8)*(1+'Risk Analysis'!$D$10)</f>
        <v>0</v>
      </c>
      <c r="V13" s="37">
        <f>'Area Statement'!$E43*'Data Sheet'!$D43*'Data Sheet'!$D53*Timelines!V43*(1+'Data Sheet'!$D$87*(1+'Risk Analysis'!$D$7))^(Revenue!V$3-1)/10^6*(1+'Risk Analysis'!$D$8)*(1+'Risk Analysis'!$D$10)</f>
        <v>0</v>
      </c>
    </row>
    <row r="14" spans="1:22" x14ac:dyDescent="0.25">
      <c r="A14" s="22" t="s">
        <v>42</v>
      </c>
      <c r="B14" s="26" t="s">
        <v>79</v>
      </c>
      <c r="C14" s="37">
        <f>SUM(C6:C13)</f>
        <v>0</v>
      </c>
      <c r="D14" s="37">
        <f t="shared" ref="D14:V14" si="2">SUM(D6:D13)</f>
        <v>0</v>
      </c>
      <c r="E14" s="37">
        <f t="shared" si="2"/>
        <v>0</v>
      </c>
      <c r="F14" s="37">
        <f t="shared" si="2"/>
        <v>0</v>
      </c>
      <c r="G14" s="37">
        <f t="shared" si="2"/>
        <v>5.3103700168200012</v>
      </c>
      <c r="H14" s="37">
        <f t="shared" si="2"/>
        <v>9.1117310609178013</v>
      </c>
      <c r="I14" s="37">
        <f t="shared" si="2"/>
        <v>9.9317868564004055</v>
      </c>
      <c r="J14" s="37">
        <f t="shared" si="2"/>
        <v>7.6009866643557995</v>
      </c>
      <c r="K14" s="37">
        <f t="shared" si="2"/>
        <v>2.0443692703741378</v>
      </c>
      <c r="L14" s="37">
        <f t="shared" si="2"/>
        <v>0</v>
      </c>
      <c r="M14" s="37">
        <f t="shared" si="2"/>
        <v>0</v>
      </c>
      <c r="N14" s="37">
        <f t="shared" si="2"/>
        <v>0</v>
      </c>
      <c r="O14" s="37">
        <f t="shared" si="2"/>
        <v>0</v>
      </c>
      <c r="P14" s="37">
        <f t="shared" si="2"/>
        <v>0</v>
      </c>
      <c r="Q14" s="37">
        <f t="shared" si="2"/>
        <v>0</v>
      </c>
      <c r="R14" s="37">
        <f t="shared" si="2"/>
        <v>0</v>
      </c>
      <c r="S14" s="37">
        <f t="shared" si="2"/>
        <v>0</v>
      </c>
      <c r="T14" s="37">
        <f t="shared" si="2"/>
        <v>0</v>
      </c>
      <c r="U14" s="37">
        <f t="shared" si="2"/>
        <v>0</v>
      </c>
      <c r="V14" s="37">
        <f t="shared" si="2"/>
        <v>0</v>
      </c>
    </row>
    <row r="15" spans="1:22" x14ac:dyDescent="0.25">
      <c r="A15" s="24" t="s">
        <v>7</v>
      </c>
      <c r="B15" s="10" t="s">
        <v>135</v>
      </c>
    </row>
    <row r="16" spans="1:22" x14ac:dyDescent="0.25">
      <c r="A16" s="22" t="s">
        <v>16</v>
      </c>
      <c r="B16" s="26" t="s">
        <v>57</v>
      </c>
      <c r="C16" s="37">
        <f>'Area Statement'!$E36*'Data Sheet'!$D62*12*'Data Sheet'!$D72*SUM(Timelines!$C45:C45)*(1+'Data Sheet'!$D$87*(1+'Risk Analysis'!$D$7))^(Revenue!C$3-1)/10^6*(1+'Risk Analysis'!$D$9)*(1-'Risk Analysis'!$D$10)*(1+'Risk Analysis'!$D$16)</f>
        <v>0</v>
      </c>
      <c r="D16" s="37">
        <f>'Area Statement'!$E36*'Data Sheet'!$D62*12*'Data Sheet'!$D72*SUM(Timelines!$C45:D45)*(1+'Data Sheet'!$D$87*(1+'Risk Analysis'!$D$7))^(Revenue!D$3-1)/10^6*(1+'Risk Analysis'!$D$9)*(1-'Risk Analysis'!$D$10)*(1+'Risk Analysis'!$D$16)</f>
        <v>0</v>
      </c>
      <c r="E16" s="37">
        <f>'Area Statement'!$E36*'Data Sheet'!$D62*12*'Data Sheet'!$D72*SUM(Timelines!$C45:E45)*(1+'Data Sheet'!$D$87*(1+'Risk Analysis'!$D$7))^(Revenue!E$3-1)/10^6*(1+'Risk Analysis'!$D$9)*(1-'Risk Analysis'!$D$10)*(1+'Risk Analysis'!$D$16)</f>
        <v>0</v>
      </c>
      <c r="F16" s="37">
        <f>'Area Statement'!$E36*'Data Sheet'!$D62*12*'Data Sheet'!$D72*SUM(Timelines!$C45:F45)*(1+'Data Sheet'!$D$87*(1+'Risk Analysis'!$D$7))^(Revenue!F$3-1)/10^6*(1+'Risk Analysis'!$D$9)*(1-'Risk Analysis'!$D$10)*(1+'Risk Analysis'!$D$16)</f>
        <v>0</v>
      </c>
      <c r="G16" s="37">
        <f>'Area Statement'!$E36*'Data Sheet'!$D62*12*'Data Sheet'!$D72*SUM(Timelines!$C45:G45)*(1+'Data Sheet'!$D$87*(1+'Risk Analysis'!$D$7))^(Revenue!G$3-1)/10^6*(1+'Risk Analysis'!$D$9)*(1-'Risk Analysis'!$D$10)*(1+'Risk Analysis'!$D$16)</f>
        <v>0</v>
      </c>
      <c r="H16" s="37">
        <f>'Area Statement'!$E36*'Data Sheet'!$D62*12*'Data Sheet'!$D72*SUM(Timelines!$C45:H45)*(1+'Data Sheet'!$D$87*(1+'Risk Analysis'!$D$7))^(Revenue!H$3-1)/10^6*(1+'Risk Analysis'!$D$9)*(1-'Risk Analysis'!$D$10)*(1+'Risk Analysis'!$D$16)</f>
        <v>0</v>
      </c>
      <c r="I16" s="37">
        <f>'Area Statement'!$E36*'Data Sheet'!$D62*12*'Data Sheet'!$D72*SUM(Timelines!$C45:I45)*(1+'Data Sheet'!$D$87*(1+'Risk Analysis'!$D$7))^(Revenue!I$3-1)/10^6*(1+'Risk Analysis'!$D$9)*(1-'Risk Analysis'!$D$10)*(1+'Risk Analysis'!$D$16)</f>
        <v>7.7280773107553311E-2</v>
      </c>
      <c r="J16" s="37">
        <f>'Area Statement'!$E36*'Data Sheet'!$D62*12*'Data Sheet'!$D72*SUM(Timelines!$C45:J45)*(1+'Data Sheet'!$D$87*(1+'Risk Analysis'!$D$7))^(Revenue!J$3-1)/10^6*(1+'Risk Analysis'!$D$9)*(1-'Risk Analysis'!$D$10)*(1+'Risk Analysis'!$D$16)</f>
        <v>0.1368835693667538</v>
      </c>
      <c r="K16" s="37">
        <f>'Area Statement'!$E36*'Data Sheet'!$D62*12*'Data Sheet'!$D72*SUM(Timelines!$C45:K45)*(1+'Data Sheet'!$D$87*(1+'Risk Analysis'!$D$7))^(Revenue!K$3-1)/10^6*(1+'Risk Analysis'!$D$9)*(1-'Risk Analysis'!$D$10)*(1+'Risk Analysis'!$D$16)</f>
        <v>0.18363457305816816</v>
      </c>
      <c r="L16" s="37">
        <f>'Area Statement'!$E36*'Data Sheet'!$D62*12*'Data Sheet'!$D72*SUM(Timelines!$C45:L45)*(1+'Data Sheet'!$D$87*(1+'Risk Analysis'!$D$7))^(Revenue!L$3-1)/10^6*(1+'Risk Analysis'!$D$9)*(1-'Risk Analysis'!$D$10)*(1+'Risk Analysis'!$D$16)</f>
        <v>0.20016168463340334</v>
      </c>
      <c r="M16" s="37">
        <f>'Area Statement'!$E36*'Data Sheet'!$D62*12*'Data Sheet'!$D72*SUM(Timelines!$C45:M45)*(1+'Data Sheet'!$D$87*(1+'Risk Analysis'!$D$7))^(Revenue!M$3-1)/10^6*(1+'Risk Analysis'!$D$9)*(1-'Risk Analysis'!$D$10)*(1+'Risk Analysis'!$D$16)</f>
        <v>0.21817623625040966</v>
      </c>
      <c r="N16" s="37">
        <f>'Area Statement'!$E36*'Data Sheet'!$D62*12*'Data Sheet'!$D72*SUM(Timelines!$C45:N45)*(1+'Data Sheet'!$D$87*(1+'Risk Analysis'!$D$7))^(Revenue!N$3-1)/10^6*(1+'Risk Analysis'!$D$9)*(1-'Risk Analysis'!$D$10)*(1+'Risk Analysis'!$D$16)</f>
        <v>0.23781209751294652</v>
      </c>
      <c r="O16" s="37">
        <f>'Area Statement'!$E36*'Data Sheet'!$D62*12*'Data Sheet'!$D72*SUM(Timelines!$C45:O45)*(1+'Data Sheet'!$D$87*(1+'Risk Analysis'!$D$7))^(Revenue!O$3-1)/10^6*(1+'Risk Analysis'!$D$9)*(1-'Risk Analysis'!$D$10)*(1+'Risk Analysis'!$D$16)</f>
        <v>0.25921518628911172</v>
      </c>
      <c r="P16" s="37">
        <f>'Area Statement'!$E36*'Data Sheet'!$D62*12*'Data Sheet'!$D72*SUM(Timelines!$C45:P45)*(1+'Data Sheet'!$D$87*(1+'Risk Analysis'!$D$7))^(Revenue!P$3-1)/10^6*(1+'Risk Analysis'!$D$9)*(1-'Risk Analysis'!$D$10)*(1+'Risk Analysis'!$D$16)</f>
        <v>0.28254455305513182</v>
      </c>
      <c r="Q16" s="37">
        <f>'Area Statement'!$E36*'Data Sheet'!$D62*12*'Data Sheet'!$D72*SUM(Timelines!$C45:Q45)*(1+'Data Sheet'!$D$87*(1+'Risk Analysis'!$D$7))^(Revenue!Q$3-1)/10^6*(1+'Risk Analysis'!$D$9)*(1-'Risk Analysis'!$D$10)*(1+'Risk Analysis'!$D$16)</f>
        <v>0.30797356283009364</v>
      </c>
      <c r="R16" s="37">
        <f>'Area Statement'!$E36*'Data Sheet'!$D62*12*'Data Sheet'!$D72*SUM(Timelines!$C45:R45)*(1+'Data Sheet'!$D$87*(1+'Risk Analysis'!$D$7))^(Revenue!R$3-1)/10^6*(1+'Risk Analysis'!$D$9)*(1-'Risk Analysis'!$D$10)*(1+'Risk Analysis'!$D$16)</f>
        <v>0.33569118348480215</v>
      </c>
      <c r="S16" s="37">
        <f>'Area Statement'!$E36*'Data Sheet'!$D62*12*'Data Sheet'!$D72*SUM(Timelines!$C45:S45)*(1+'Data Sheet'!$D$87*(1+'Risk Analysis'!$D$7))^(Revenue!S$3-1)/10^6*(1+'Risk Analysis'!$D$9)*(1-'Risk Analysis'!$D$10)*(1+'Risk Analysis'!$D$16)</f>
        <v>0.36590338999843436</v>
      </c>
      <c r="T16" s="37">
        <f>'Area Statement'!$E36*'Data Sheet'!$D62*12*'Data Sheet'!$D72*SUM(Timelines!$C45:T45)*(1+'Data Sheet'!$D$87*(1+'Risk Analysis'!$D$7))^(Revenue!T$3-1)/10^6*(1+'Risk Analysis'!$D$9)*(1-'Risk Analysis'!$D$10)*(1+'Risk Analysis'!$D$16)</f>
        <v>0.39883469509829345</v>
      </c>
      <c r="U16" s="37">
        <f>'Area Statement'!$E36*'Data Sheet'!$D62*12*'Data Sheet'!$D72*SUM(Timelines!$C45:U45)*(1+'Data Sheet'!$D$87*(1+'Risk Analysis'!$D$7))^(Revenue!U$3-1)/10^6*(1+'Risk Analysis'!$D$9)*(1-'Risk Analysis'!$D$10)*(1+'Risk Analysis'!$D$16)</f>
        <v>0.43472981765713992</v>
      </c>
      <c r="V16" s="37">
        <f>'Area Statement'!$E36*'Data Sheet'!$D62*12*'Data Sheet'!$D72*SUM(Timelines!$C45:V45)*(1+'Data Sheet'!$D$87*(1+'Risk Analysis'!$D$7))^(Revenue!V$3-1)/10^6*(1+'Risk Analysis'!$D$9)*(1-'Risk Analysis'!$D$10)*(1+'Risk Analysis'!$D$16)</f>
        <v>0.47385550124628251</v>
      </c>
    </row>
    <row r="17" spans="1:22" x14ac:dyDescent="0.25">
      <c r="A17" s="22" t="s">
        <v>17</v>
      </c>
      <c r="B17" s="26" t="s">
        <v>25</v>
      </c>
      <c r="C17" s="37">
        <f>'Area Statement'!$E37*'Data Sheet'!$D63*12*'Data Sheet'!$D73*SUM(Timelines!$C46:C46)*(1+'Data Sheet'!$D$87*(1+'Risk Analysis'!$D$7))^(Revenue!C$3-1)/10^6*(1+'Risk Analysis'!$D$9)*(1-'Risk Analysis'!$D$10)*(1+'Risk Analysis'!$D$17)</f>
        <v>0</v>
      </c>
      <c r="D17" s="37">
        <f>'Area Statement'!$E37*'Data Sheet'!$D63*12*'Data Sheet'!$D73*SUM(Timelines!$C46:D46)*(1+'Data Sheet'!$D$87*(1+'Risk Analysis'!$D$7))^(Revenue!D$3-1)/10^6*(1+'Risk Analysis'!$D$9)*(1-'Risk Analysis'!$D$10)*(1+'Risk Analysis'!$D$17)</f>
        <v>0</v>
      </c>
      <c r="E17" s="37">
        <f>'Area Statement'!$E37*'Data Sheet'!$D63*12*'Data Sheet'!$D73*SUM(Timelines!$C46:E46)*(1+'Data Sheet'!$D$87*(1+'Risk Analysis'!$D$7))^(Revenue!E$3-1)/10^6*(1+'Risk Analysis'!$D$9)*(1-'Risk Analysis'!$D$10)*(1+'Risk Analysis'!$D$17)</f>
        <v>0</v>
      </c>
      <c r="F17" s="37">
        <f>'Area Statement'!$E37*'Data Sheet'!$D63*12*'Data Sheet'!$D73*SUM(Timelines!$C46:F46)*(1+'Data Sheet'!$D$87*(1+'Risk Analysis'!$D$7))^(Revenue!F$3-1)/10^6*(1+'Risk Analysis'!$D$9)*(1-'Risk Analysis'!$D$10)*(1+'Risk Analysis'!$D$17)</f>
        <v>0</v>
      </c>
      <c r="G17" s="37">
        <f>'Area Statement'!$E37*'Data Sheet'!$D63*12*'Data Sheet'!$D73*SUM(Timelines!$C46:G46)*(1+'Data Sheet'!$D$87*(1+'Risk Analysis'!$D$7))^(Revenue!G$3-1)/10^6*(1+'Risk Analysis'!$D$9)*(1-'Risk Analysis'!$D$10)*(1+'Risk Analysis'!$D$17)</f>
        <v>0</v>
      </c>
      <c r="H17" s="37">
        <f>'Area Statement'!$E37*'Data Sheet'!$D63*12*'Data Sheet'!$D73*SUM(Timelines!$C46:H46)*(1+'Data Sheet'!$D$87*(1+'Risk Analysis'!$D$7))^(Revenue!H$3-1)/10^6*(1+'Risk Analysis'!$D$9)*(1-'Risk Analysis'!$D$10)*(1+'Risk Analysis'!$D$17)</f>
        <v>0</v>
      </c>
      <c r="I17" s="37">
        <f>'Area Statement'!$E37*'Data Sheet'!$D63*12*'Data Sheet'!$D73*SUM(Timelines!$C46:I46)*(1+'Data Sheet'!$D$87*(1+'Risk Analysis'!$D$7))^(Revenue!I$3-1)/10^6*(1+'Risk Analysis'!$D$9)*(1-'Risk Analysis'!$D$10)*(1+'Risk Analysis'!$D$17)</f>
        <v>0.12075120798055204</v>
      </c>
      <c r="J17" s="37">
        <f>'Area Statement'!$E37*'Data Sheet'!$D63*12*'Data Sheet'!$D73*SUM(Timelines!$C46:J46)*(1+'Data Sheet'!$D$87*(1+'Risk Analysis'!$D$7))^(Revenue!J$3-1)/10^6*(1+'Risk Analysis'!$D$9)*(1-'Risk Analysis'!$D$10)*(1+'Risk Analysis'!$D$17)</f>
        <v>0.32904704174700433</v>
      </c>
      <c r="K17" s="37">
        <f>'Area Statement'!$E37*'Data Sheet'!$D63*12*'Data Sheet'!$D73*SUM(Timelines!$C46:K46)*(1+'Data Sheet'!$D$87*(1+'Risk Analysis'!$D$7))^(Revenue!K$3-1)/10^6*(1+'Risk Analysis'!$D$9)*(1-'Risk Analysis'!$D$10)*(1+'Risk Analysis'!$D$17)</f>
        <v>0.50212578570592858</v>
      </c>
      <c r="L17" s="37">
        <f>'Area Statement'!$E37*'Data Sheet'!$D63*12*'Data Sheet'!$D73*SUM(Timelines!$C46:L46)*(1+'Data Sheet'!$D$87*(1+'Risk Analysis'!$D$7))^(Revenue!L$3-1)/10^6*(1+'Risk Analysis'!$D$9)*(1-'Risk Analysis'!$D$10)*(1+'Risk Analysis'!$D$17)</f>
        <v>0.62550526447938548</v>
      </c>
      <c r="M17" s="37">
        <f>'Area Statement'!$E37*'Data Sheet'!$D63*12*'Data Sheet'!$D73*SUM(Timelines!$C46:M46)*(1+'Data Sheet'!$D$87*(1+'Risk Analysis'!$D$7))^(Revenue!M$3-1)/10^6*(1+'Risk Analysis'!$D$9)*(1-'Risk Analysis'!$D$10)*(1+'Risk Analysis'!$D$17)</f>
        <v>0.68180073828253018</v>
      </c>
      <c r="N17" s="37">
        <f>'Area Statement'!$E37*'Data Sheet'!$D63*12*'Data Sheet'!$D73*SUM(Timelines!$C46:N46)*(1+'Data Sheet'!$D$87*(1+'Risk Analysis'!$D$7))^(Revenue!N$3-1)/10^6*(1+'Risk Analysis'!$D$9)*(1-'Risk Analysis'!$D$10)*(1+'Risk Analysis'!$D$17)</f>
        <v>0.74316280472795793</v>
      </c>
      <c r="O17" s="37">
        <f>'Area Statement'!$E37*'Data Sheet'!$D63*12*'Data Sheet'!$D73*SUM(Timelines!$C46:O46)*(1+'Data Sheet'!$D$87*(1+'Risk Analysis'!$D$7))^(Revenue!O$3-1)/10^6*(1+'Risk Analysis'!$D$9)*(1-'Risk Analysis'!$D$10)*(1+'Risk Analysis'!$D$17)</f>
        <v>0.81004745715347415</v>
      </c>
      <c r="P17" s="37">
        <f>'Area Statement'!$E37*'Data Sheet'!$D63*12*'Data Sheet'!$D73*SUM(Timelines!$C46:P46)*(1+'Data Sheet'!$D$87*(1+'Risk Analysis'!$D$7))^(Revenue!P$3-1)/10^6*(1+'Risk Analysis'!$D$9)*(1-'Risk Analysis'!$D$10)*(1+'Risk Analysis'!$D$17)</f>
        <v>0.88295172829728685</v>
      </c>
      <c r="Q17" s="37">
        <f>'Area Statement'!$E37*'Data Sheet'!$D63*12*'Data Sheet'!$D73*SUM(Timelines!$C46:Q46)*(1+'Data Sheet'!$D$87*(1+'Risk Analysis'!$D$7))^(Revenue!Q$3-1)/10^6*(1+'Risk Analysis'!$D$9)*(1-'Risk Analysis'!$D$10)*(1+'Risk Analysis'!$D$17)</f>
        <v>0.96241738384404274</v>
      </c>
      <c r="R17" s="37">
        <f>'Area Statement'!$E37*'Data Sheet'!$D63*12*'Data Sheet'!$D73*SUM(Timelines!$C46:R46)*(1+'Data Sheet'!$D$87*(1+'Risk Analysis'!$D$7))^(Revenue!R$3-1)/10^6*(1+'Risk Analysis'!$D$9)*(1-'Risk Analysis'!$D$10)*(1+'Risk Analysis'!$D$17)</f>
        <v>1.0490349483900065</v>
      </c>
      <c r="S17" s="37">
        <f>'Area Statement'!$E37*'Data Sheet'!$D63*12*'Data Sheet'!$D73*SUM(Timelines!$C46:S46)*(1+'Data Sheet'!$D$87*(1+'Risk Analysis'!$D$7))^(Revenue!S$3-1)/10^6*(1+'Risk Analysis'!$D$9)*(1-'Risk Analysis'!$D$10)*(1+'Risk Analysis'!$D$17)</f>
        <v>1.1434480937451073</v>
      </c>
      <c r="T17" s="37">
        <f>'Area Statement'!$E37*'Data Sheet'!$D63*12*'Data Sheet'!$D73*SUM(Timelines!$C46:T46)*(1+'Data Sheet'!$D$87*(1+'Risk Analysis'!$D$7))^(Revenue!T$3-1)/10^6*(1+'Risk Analysis'!$D$9)*(1-'Risk Analysis'!$D$10)*(1+'Risk Analysis'!$D$17)</f>
        <v>1.2463584221821669</v>
      </c>
      <c r="U17" s="37">
        <f>'Area Statement'!$E37*'Data Sheet'!$D63*12*'Data Sheet'!$D73*SUM(Timelines!$C46:U46)*(1+'Data Sheet'!$D$87*(1+'Risk Analysis'!$D$7))^(Revenue!U$3-1)/10^6*(1+'Risk Analysis'!$D$9)*(1-'Risk Analysis'!$D$10)*(1+'Risk Analysis'!$D$17)</f>
        <v>1.3585306801785622</v>
      </c>
      <c r="V17" s="37">
        <f>'Area Statement'!$E37*'Data Sheet'!$D63*12*'Data Sheet'!$D73*SUM(Timelines!$C46:V46)*(1+'Data Sheet'!$D$87*(1+'Risk Analysis'!$D$7))^(Revenue!V$3-1)/10^6*(1+'Risk Analysis'!$D$9)*(1-'Risk Analysis'!$D$10)*(1+'Risk Analysis'!$D$17)</f>
        <v>1.4807984413946329</v>
      </c>
    </row>
    <row r="18" spans="1:22" x14ac:dyDescent="0.25">
      <c r="A18" s="22" t="s">
        <v>18</v>
      </c>
      <c r="B18" s="26" t="s">
        <v>26</v>
      </c>
      <c r="C18" s="37">
        <f>'Area Statement'!$E38*'Data Sheet'!$D64*12*'Data Sheet'!$D74*SUM(Timelines!$C47:C47)*(1+'Data Sheet'!$D$87*(1+'Risk Analysis'!$D$7))^(Revenue!C$3-1)/10^6*(1+'Risk Analysis'!$D$9)*(1-'Risk Analysis'!$D$10)*(1+'Risk Analysis'!$D$18)</f>
        <v>0</v>
      </c>
      <c r="D18" s="37">
        <f>'Area Statement'!$E38*'Data Sheet'!$D64*12*'Data Sheet'!$D74*SUM(Timelines!$C47:D47)*(1+'Data Sheet'!$D$87*(1+'Risk Analysis'!$D$7))^(Revenue!D$3-1)/10^6*(1+'Risk Analysis'!$D$9)*(1-'Risk Analysis'!$D$10)*(1+'Risk Analysis'!$D$18)</f>
        <v>0</v>
      </c>
      <c r="E18" s="37">
        <f>'Area Statement'!$E38*'Data Sheet'!$D64*12*'Data Sheet'!$D74*SUM(Timelines!$C47:E47)*(1+'Data Sheet'!$D$87*(1+'Risk Analysis'!$D$7))^(Revenue!E$3-1)/10^6*(1+'Risk Analysis'!$D$9)*(1-'Risk Analysis'!$D$10)*(1+'Risk Analysis'!$D$18)</f>
        <v>0</v>
      </c>
      <c r="F18" s="37">
        <f>'Area Statement'!$E38*'Data Sheet'!$D64*12*'Data Sheet'!$D74*SUM(Timelines!$C47:F47)*(1+'Data Sheet'!$D$87*(1+'Risk Analysis'!$D$7))^(Revenue!F$3-1)/10^6*(1+'Risk Analysis'!$D$9)*(1-'Risk Analysis'!$D$10)*(1+'Risk Analysis'!$D$18)</f>
        <v>0</v>
      </c>
      <c r="G18" s="37">
        <f>'Area Statement'!$E38*'Data Sheet'!$D64*12*'Data Sheet'!$D74*SUM(Timelines!$C47:G47)*(1+'Data Sheet'!$D$87*(1+'Risk Analysis'!$D$7))^(Revenue!G$3-1)/10^6*(1+'Risk Analysis'!$D$9)*(1-'Risk Analysis'!$D$10)*(1+'Risk Analysis'!$D$18)</f>
        <v>0</v>
      </c>
      <c r="H18" s="37">
        <f>'Area Statement'!$E38*'Data Sheet'!$D64*12*'Data Sheet'!$D74*SUM(Timelines!$C47:H47)*(1+'Data Sheet'!$D$87*(1+'Risk Analysis'!$D$7))^(Revenue!H$3-1)/10^6*(1+'Risk Analysis'!$D$9)*(1-'Risk Analysis'!$D$10)*(1+'Risk Analysis'!$D$18)</f>
        <v>0</v>
      </c>
      <c r="I18" s="37">
        <f>'Area Statement'!$E38*'Data Sheet'!$D64*12*'Data Sheet'!$D74*SUM(Timelines!$C47:I47)*(1+'Data Sheet'!$D$87*(1+'Risk Analysis'!$D$7))^(Revenue!I$3-1)/10^6*(1+'Risk Analysis'!$D$9)*(1-'Risk Analysis'!$D$10)*(1+'Risk Analysis'!$D$18)</f>
        <v>0.12075120798055204</v>
      </c>
      <c r="J18" s="37">
        <f>'Area Statement'!$E38*'Data Sheet'!$D64*12*'Data Sheet'!$D74*SUM(Timelines!$C47:J47)*(1+'Data Sheet'!$D$87*(1+'Risk Analysis'!$D$7))^(Revenue!J$3-1)/10^6*(1+'Risk Analysis'!$D$9)*(1-'Risk Analysis'!$D$10)*(1+'Risk Analysis'!$D$18)</f>
        <v>0.32904704174700433</v>
      </c>
      <c r="K18" s="37">
        <f>'Area Statement'!$E38*'Data Sheet'!$D64*12*'Data Sheet'!$D74*SUM(Timelines!$C47:K47)*(1+'Data Sheet'!$D$87*(1+'Risk Analysis'!$D$7))^(Revenue!K$3-1)/10^6*(1+'Risk Analysis'!$D$9)*(1-'Risk Analysis'!$D$10)*(1+'Risk Analysis'!$D$18)</f>
        <v>0.50212578570592858</v>
      </c>
      <c r="L18" s="37">
        <f>'Area Statement'!$E38*'Data Sheet'!$D64*12*'Data Sheet'!$D74*SUM(Timelines!$C47:L47)*(1+'Data Sheet'!$D$87*(1+'Risk Analysis'!$D$7))^(Revenue!L$3-1)/10^6*(1+'Risk Analysis'!$D$9)*(1-'Risk Analysis'!$D$10)*(1+'Risk Analysis'!$D$18)</f>
        <v>0.62550526447938548</v>
      </c>
      <c r="M18" s="37">
        <f>'Area Statement'!$E38*'Data Sheet'!$D64*12*'Data Sheet'!$D74*SUM(Timelines!$C47:M47)*(1+'Data Sheet'!$D$87*(1+'Risk Analysis'!$D$7))^(Revenue!M$3-1)/10^6*(1+'Risk Analysis'!$D$9)*(1-'Risk Analysis'!$D$10)*(1+'Risk Analysis'!$D$18)</f>
        <v>0.68180073828253018</v>
      </c>
      <c r="N18" s="37">
        <f>'Area Statement'!$E38*'Data Sheet'!$D64*12*'Data Sheet'!$D74*SUM(Timelines!$C47:N47)*(1+'Data Sheet'!$D$87*(1+'Risk Analysis'!$D$7))^(Revenue!N$3-1)/10^6*(1+'Risk Analysis'!$D$9)*(1-'Risk Analysis'!$D$10)*(1+'Risk Analysis'!$D$18)</f>
        <v>0.74316280472795793</v>
      </c>
      <c r="O18" s="37">
        <f>'Area Statement'!$E38*'Data Sheet'!$D64*12*'Data Sheet'!$D74*SUM(Timelines!$C47:O47)*(1+'Data Sheet'!$D$87*(1+'Risk Analysis'!$D$7))^(Revenue!O$3-1)/10^6*(1+'Risk Analysis'!$D$9)*(1-'Risk Analysis'!$D$10)*(1+'Risk Analysis'!$D$18)</f>
        <v>0.81004745715347415</v>
      </c>
      <c r="P18" s="37">
        <f>'Area Statement'!$E38*'Data Sheet'!$D64*12*'Data Sheet'!$D74*SUM(Timelines!$C47:P47)*(1+'Data Sheet'!$D$87*(1+'Risk Analysis'!$D$7))^(Revenue!P$3-1)/10^6*(1+'Risk Analysis'!$D$9)*(1-'Risk Analysis'!$D$10)*(1+'Risk Analysis'!$D$18)</f>
        <v>0.88295172829728685</v>
      </c>
      <c r="Q18" s="37">
        <f>'Area Statement'!$E38*'Data Sheet'!$D64*12*'Data Sheet'!$D74*SUM(Timelines!$C47:Q47)*(1+'Data Sheet'!$D$87*(1+'Risk Analysis'!$D$7))^(Revenue!Q$3-1)/10^6*(1+'Risk Analysis'!$D$9)*(1-'Risk Analysis'!$D$10)*(1+'Risk Analysis'!$D$18)</f>
        <v>0.96241738384404274</v>
      </c>
      <c r="R18" s="37">
        <f>'Area Statement'!$E38*'Data Sheet'!$D64*12*'Data Sheet'!$D74*SUM(Timelines!$C47:R47)*(1+'Data Sheet'!$D$87*(1+'Risk Analysis'!$D$7))^(Revenue!R$3-1)/10^6*(1+'Risk Analysis'!$D$9)*(1-'Risk Analysis'!$D$10)*(1+'Risk Analysis'!$D$18)</f>
        <v>1.0490349483900065</v>
      </c>
      <c r="S18" s="37">
        <f>'Area Statement'!$E38*'Data Sheet'!$D64*12*'Data Sheet'!$D74*SUM(Timelines!$C47:S47)*(1+'Data Sheet'!$D$87*(1+'Risk Analysis'!$D$7))^(Revenue!S$3-1)/10^6*(1+'Risk Analysis'!$D$9)*(1-'Risk Analysis'!$D$10)*(1+'Risk Analysis'!$D$18)</f>
        <v>1.1434480937451073</v>
      </c>
      <c r="T18" s="37">
        <f>'Area Statement'!$E38*'Data Sheet'!$D64*12*'Data Sheet'!$D74*SUM(Timelines!$C47:T47)*(1+'Data Sheet'!$D$87*(1+'Risk Analysis'!$D$7))^(Revenue!T$3-1)/10^6*(1+'Risk Analysis'!$D$9)*(1-'Risk Analysis'!$D$10)*(1+'Risk Analysis'!$D$18)</f>
        <v>1.2463584221821669</v>
      </c>
      <c r="U18" s="37">
        <f>'Area Statement'!$E38*'Data Sheet'!$D64*12*'Data Sheet'!$D74*SUM(Timelines!$C47:U47)*(1+'Data Sheet'!$D$87*(1+'Risk Analysis'!$D$7))^(Revenue!U$3-1)/10^6*(1+'Risk Analysis'!$D$9)*(1-'Risk Analysis'!$D$10)*(1+'Risk Analysis'!$D$18)</f>
        <v>1.3585306801785622</v>
      </c>
      <c r="V18" s="37">
        <f>'Area Statement'!$E38*'Data Sheet'!$D64*12*'Data Sheet'!$D74*SUM(Timelines!$C47:V47)*(1+'Data Sheet'!$D$87*(1+'Risk Analysis'!$D$7))^(Revenue!V$3-1)/10^6*(1+'Risk Analysis'!$D$9)*(1-'Risk Analysis'!$D$10)*(1+'Risk Analysis'!$D$18)</f>
        <v>1.4807984413946329</v>
      </c>
    </row>
    <row r="19" spans="1:22" x14ac:dyDescent="0.25">
      <c r="A19" s="22" t="s">
        <v>19</v>
      </c>
      <c r="B19" s="26" t="s">
        <v>27</v>
      </c>
      <c r="C19" s="37">
        <f>'Area Statement'!$E39*'Data Sheet'!$D65*12*'Data Sheet'!$D75*SUM(Timelines!$C48:C48)*(1+'Data Sheet'!$D$87*(1+'Risk Analysis'!$D$7))^(Revenue!C$3-1)/10^6*(1+'Risk Analysis'!$D$9)*(1-'Risk Analysis'!$D$10)*(1+'Risk Analysis'!$D$19)</f>
        <v>0</v>
      </c>
      <c r="D19" s="37">
        <f>'Area Statement'!$E39*'Data Sheet'!$D65*12*'Data Sheet'!$D75*SUM(Timelines!$C48:D48)*(1+'Data Sheet'!$D$87*(1+'Risk Analysis'!$D$7))^(Revenue!D$3-1)/10^6*(1+'Risk Analysis'!$D$9)*(1-'Risk Analysis'!$D$10)*(1+'Risk Analysis'!$D$19)</f>
        <v>0</v>
      </c>
      <c r="E19" s="37">
        <f>'Area Statement'!$E39*'Data Sheet'!$D65*12*'Data Sheet'!$D75*SUM(Timelines!$C48:E48)*(1+'Data Sheet'!$D$87*(1+'Risk Analysis'!$D$7))^(Revenue!E$3-1)/10^6*(1+'Risk Analysis'!$D$9)*(1-'Risk Analysis'!$D$10)*(1+'Risk Analysis'!$D$19)</f>
        <v>0</v>
      </c>
      <c r="F19" s="37">
        <f>'Area Statement'!$E39*'Data Sheet'!$D65*12*'Data Sheet'!$D75*SUM(Timelines!$C48:F48)*(1+'Data Sheet'!$D$87*(1+'Risk Analysis'!$D$7))^(Revenue!F$3-1)/10^6*(1+'Risk Analysis'!$D$9)*(1-'Risk Analysis'!$D$10)*(1+'Risk Analysis'!$D$19)</f>
        <v>0</v>
      </c>
      <c r="G19" s="37">
        <f>'Area Statement'!$E39*'Data Sheet'!$D65*12*'Data Sheet'!$D75*SUM(Timelines!$C48:G48)*(1+'Data Sheet'!$D$87*(1+'Risk Analysis'!$D$7))^(Revenue!G$3-1)/10^6*(1+'Risk Analysis'!$D$9)*(1-'Risk Analysis'!$D$10)*(1+'Risk Analysis'!$D$19)</f>
        <v>0</v>
      </c>
      <c r="H19" s="37">
        <f>'Area Statement'!$E39*'Data Sheet'!$D65*12*'Data Sheet'!$D75*SUM(Timelines!$C48:H48)*(1+'Data Sheet'!$D$87*(1+'Risk Analysis'!$D$7))^(Revenue!H$3-1)/10^6*(1+'Risk Analysis'!$D$9)*(1-'Risk Analysis'!$D$10)*(1+'Risk Analysis'!$D$19)</f>
        <v>0</v>
      </c>
      <c r="I19" s="37">
        <f>'Area Statement'!$E39*'Data Sheet'!$D65*12*'Data Sheet'!$D75*SUM(Timelines!$C48:I48)*(1+'Data Sheet'!$D$87*(1+'Risk Analysis'!$D$7))^(Revenue!I$3-1)/10^6*(1+'Risk Analysis'!$D$9)*(1-'Risk Analysis'!$D$10)*(1+'Risk Analysis'!$D$19)</f>
        <v>0</v>
      </c>
      <c r="J19" s="37">
        <f>'Area Statement'!$E39*'Data Sheet'!$D65*12*'Data Sheet'!$D75*SUM(Timelines!$C48:J48)*(1+'Data Sheet'!$D$87*(1+'Risk Analysis'!$D$7))^(Revenue!J$3-1)/10^6*(1+'Risk Analysis'!$D$9)*(1-'Risk Analysis'!$D$10)*(1+'Risk Analysis'!$D$19)</f>
        <v>0.17768540254338233</v>
      </c>
      <c r="K19" s="37">
        <f>'Area Statement'!$E39*'Data Sheet'!$D65*12*'Data Sheet'!$D75*SUM(Timelines!$C48:K48)*(1+'Data Sheet'!$D$87*(1+'Risk Analysis'!$D$7))^(Revenue!K$3-1)/10^6*(1+'Risk Analysis'!$D$9)*(1-'Risk Analysis'!$D$10)*(1+'Risk Analysis'!$D$19)</f>
        <v>0.53261199412378857</v>
      </c>
      <c r="L19" s="37">
        <f>'Area Statement'!$E39*'Data Sheet'!$D65*12*'Data Sheet'!$D75*SUM(Timelines!$C48:L48)*(1+'Data Sheet'!$D$87*(1+'Risk Analysis'!$D$7))^(Revenue!L$3-1)/10^6*(1+'Risk Analysis'!$D$9)*(1-'Risk Analysis'!$D$10)*(1+'Risk Analysis'!$D$19)</f>
        <v>0.84443210704717031</v>
      </c>
      <c r="M19" s="37">
        <f>'Area Statement'!$E39*'Data Sheet'!$D65*12*'Data Sheet'!$D75*SUM(Timelines!$C48:M48)*(1+'Data Sheet'!$D$87*(1+'Risk Analysis'!$D$7))^(Revenue!M$3-1)/10^6*(1+'Risk Analysis'!$D$9)*(1-'Risk Analysis'!$D$10)*(1+'Risk Analysis'!$D$19)</f>
        <v>0.9204309966814157</v>
      </c>
      <c r="N19" s="37">
        <f>'Area Statement'!$E39*'Data Sheet'!$D65*12*'Data Sheet'!$D75*SUM(Timelines!$C48:N48)*(1+'Data Sheet'!$D$87*(1+'Risk Analysis'!$D$7))^(Revenue!N$3-1)/10^6*(1+'Risk Analysis'!$D$9)*(1-'Risk Analysis'!$D$10)*(1+'Risk Analysis'!$D$19)</f>
        <v>1.0032697863827431</v>
      </c>
      <c r="O19" s="37">
        <f>'Area Statement'!$E39*'Data Sheet'!$D65*12*'Data Sheet'!$D75*SUM(Timelines!$C48:O48)*(1+'Data Sheet'!$D$87*(1+'Risk Analysis'!$D$7))^(Revenue!O$3-1)/10^6*(1+'Risk Analysis'!$D$9)*(1-'Risk Analysis'!$D$10)*(1+'Risk Analysis'!$D$19)</f>
        <v>1.09356406715719</v>
      </c>
      <c r="P19" s="37">
        <f>'Area Statement'!$E39*'Data Sheet'!$D65*12*'Data Sheet'!$D75*SUM(Timelines!$C48:P48)*(1+'Data Sheet'!$D$87*(1+'Risk Analysis'!$D$7))^(Revenue!P$3-1)/10^6*(1+'Risk Analysis'!$D$9)*(1-'Risk Analysis'!$D$10)*(1+'Risk Analysis'!$D$19)</f>
        <v>1.1919848332013374</v>
      </c>
      <c r="Q19" s="37">
        <f>'Area Statement'!$E39*'Data Sheet'!$D65*12*'Data Sheet'!$D75*SUM(Timelines!$C48:Q48)*(1+'Data Sheet'!$D$87*(1+'Risk Analysis'!$D$7))^(Revenue!Q$3-1)/10^6*(1+'Risk Analysis'!$D$9)*(1-'Risk Analysis'!$D$10)*(1+'Risk Analysis'!$D$19)</f>
        <v>1.2992634681894577</v>
      </c>
      <c r="R19" s="37">
        <f>'Area Statement'!$E39*'Data Sheet'!$D65*12*'Data Sheet'!$D75*SUM(Timelines!$C48:R48)*(1+'Data Sheet'!$D$87*(1+'Risk Analysis'!$D$7))^(Revenue!R$3-1)/10^6*(1+'Risk Analysis'!$D$9)*(1-'Risk Analysis'!$D$10)*(1+'Risk Analysis'!$D$19)</f>
        <v>1.4161971803265088</v>
      </c>
      <c r="S19" s="37">
        <f>'Area Statement'!$E39*'Data Sheet'!$D65*12*'Data Sheet'!$D75*SUM(Timelines!$C48:S48)*(1+'Data Sheet'!$D$87*(1+'Risk Analysis'!$D$7))^(Revenue!S$3-1)/10^6*(1+'Risk Analysis'!$D$9)*(1-'Risk Analysis'!$D$10)*(1+'Risk Analysis'!$D$19)</f>
        <v>1.5436549265558948</v>
      </c>
      <c r="T19" s="37">
        <f>'Area Statement'!$E39*'Data Sheet'!$D65*12*'Data Sheet'!$D75*SUM(Timelines!$C48:T48)*(1+'Data Sheet'!$D$87*(1+'Risk Analysis'!$D$7))^(Revenue!T$3-1)/10^6*(1+'Risk Analysis'!$D$9)*(1-'Risk Analysis'!$D$10)*(1+'Risk Analysis'!$D$19)</f>
        <v>1.6825838699459255</v>
      </c>
      <c r="U19" s="37">
        <f>'Area Statement'!$E39*'Data Sheet'!$D65*12*'Data Sheet'!$D75*SUM(Timelines!$C48:U48)*(1+'Data Sheet'!$D$87*(1+'Risk Analysis'!$D$7))^(Revenue!U$3-1)/10^6*(1+'Risk Analysis'!$D$9)*(1-'Risk Analysis'!$D$10)*(1+'Risk Analysis'!$D$19)</f>
        <v>1.834016418241059</v>
      </c>
      <c r="V19" s="37">
        <f>'Area Statement'!$E39*'Data Sheet'!$D65*12*'Data Sheet'!$D75*SUM(Timelines!$C48:V48)*(1+'Data Sheet'!$D$87*(1+'Risk Analysis'!$D$7))^(Revenue!V$3-1)/10^6*(1+'Risk Analysis'!$D$9)*(1-'Risk Analysis'!$D$10)*(1+'Risk Analysis'!$D$19)</f>
        <v>1.9990778958827544</v>
      </c>
    </row>
    <row r="20" spans="1:22" x14ac:dyDescent="0.25">
      <c r="A20" s="22" t="s">
        <v>20</v>
      </c>
      <c r="B20" s="26" t="s">
        <v>21</v>
      </c>
      <c r="C20" s="37">
        <f>'Area Statement'!$E40*'Data Sheet'!$D66*12*'Data Sheet'!$D76*SUM(Timelines!$C49:C49)*(1+'Data Sheet'!$D$87*(1+'Risk Analysis'!$D$7))^(Revenue!C$3-1)/10^6*(1+'Risk Analysis'!$D$9)*(1-'Risk Analysis'!$D$10)</f>
        <v>0</v>
      </c>
      <c r="D20" s="37">
        <f>'Area Statement'!$E40*'Data Sheet'!$D66*12*'Data Sheet'!$D76*SUM(Timelines!$C49:D49)*(1+'Data Sheet'!$D$87*(1+'Risk Analysis'!$D$7))^(Revenue!D$3-1)/10^6*(1+'Risk Analysis'!$D$9)*(1-'Risk Analysis'!$D$10)</f>
        <v>0</v>
      </c>
      <c r="E20" s="37">
        <f>'Area Statement'!$E40*'Data Sheet'!$D66*12*'Data Sheet'!$D76*SUM(Timelines!$C49:E49)*(1+'Data Sheet'!$D$87*(1+'Risk Analysis'!$D$7))^(Revenue!E$3-1)/10^6*(1+'Risk Analysis'!$D$9)*(1-'Risk Analysis'!$D$10)</f>
        <v>0</v>
      </c>
      <c r="F20" s="37">
        <f>'Area Statement'!$E40*'Data Sheet'!$D66*12*'Data Sheet'!$D76*SUM(Timelines!$C49:F49)*(1+'Data Sheet'!$D$87*(1+'Risk Analysis'!$D$7))^(Revenue!F$3-1)/10^6*(1+'Risk Analysis'!$D$9)*(1-'Risk Analysis'!$D$10)</f>
        <v>0</v>
      </c>
      <c r="G20" s="37">
        <f>'Area Statement'!$E40*'Data Sheet'!$D66*12*'Data Sheet'!$D76*SUM(Timelines!$C49:G49)*(1+'Data Sheet'!$D$87*(1+'Risk Analysis'!$D$7))^(Revenue!G$3-1)/10^6*(1+'Risk Analysis'!$D$9)*(1-'Risk Analysis'!$D$10)</f>
        <v>0</v>
      </c>
      <c r="H20" s="37">
        <f>'Area Statement'!$E40*'Data Sheet'!$D66*12*'Data Sheet'!$D76*SUM(Timelines!$C49:H49)*(1+'Data Sheet'!$D$87*(1+'Risk Analysis'!$D$7))^(Revenue!H$3-1)/10^6*(1+'Risk Analysis'!$D$9)*(1-'Risk Analysis'!$D$10)</f>
        <v>0</v>
      </c>
      <c r="I20" s="37">
        <f>'Area Statement'!$E40*'Data Sheet'!$D66*12*'Data Sheet'!$D76*SUM(Timelines!$C49:I49)*(1+'Data Sheet'!$D$87*(1+'Risk Analysis'!$D$7))^(Revenue!I$3-1)/10^6*(1+'Risk Analysis'!$D$9)*(1-'Risk Analysis'!$D$10)</f>
        <v>0</v>
      </c>
      <c r="J20" s="37">
        <f>'Area Statement'!$E40*'Data Sheet'!$D66*12*'Data Sheet'!$D76*SUM(Timelines!$C49:J49)*(1+'Data Sheet'!$D$87*(1+'Risk Analysis'!$D$7))^(Revenue!J$3-1)/10^6*(1+'Risk Analysis'!$D$9)*(1-'Risk Analysis'!$D$10)</f>
        <v>0</v>
      </c>
      <c r="K20" s="37">
        <f>'Area Statement'!$E40*'Data Sheet'!$D66*12*'Data Sheet'!$D76*SUM(Timelines!$C49:K49)*(1+'Data Sheet'!$D$87*(1+'Risk Analysis'!$D$7))^(Revenue!K$3-1)/10^6*(1+'Risk Analysis'!$D$9)*(1-'Risk Analysis'!$D$10)</f>
        <v>0</v>
      </c>
      <c r="L20" s="37">
        <f>'Area Statement'!$E40*'Data Sheet'!$D66*12*'Data Sheet'!$D76*SUM(Timelines!$C49:L49)*(1+'Data Sheet'!$D$87*(1+'Risk Analysis'!$D$7))^(Revenue!L$3-1)/10^6*(1+'Risk Analysis'!$D$9)*(1-'Risk Analysis'!$D$10)</f>
        <v>0</v>
      </c>
      <c r="M20" s="37">
        <f>'Area Statement'!$E40*'Data Sheet'!$D66*12*'Data Sheet'!$D76*SUM(Timelines!$C49:M49)*(1+'Data Sheet'!$D$87*(1+'Risk Analysis'!$D$7))^(Revenue!M$3-1)/10^6*(1+'Risk Analysis'!$D$9)*(1-'Risk Analysis'!$D$10)</f>
        <v>0</v>
      </c>
      <c r="N20" s="37">
        <f>'Area Statement'!$E40*'Data Sheet'!$D66*12*'Data Sheet'!$D76*SUM(Timelines!$C49:N49)*(1+'Data Sheet'!$D$87*(1+'Risk Analysis'!$D$7))^(Revenue!N$3-1)/10^6*(1+'Risk Analysis'!$D$9)*(1-'Risk Analysis'!$D$10)</f>
        <v>0</v>
      </c>
      <c r="O20" s="37">
        <f>'Area Statement'!$E40*'Data Sheet'!$D66*12*'Data Sheet'!$D76*SUM(Timelines!$C49:O49)*(1+'Data Sheet'!$D$87*(1+'Risk Analysis'!$D$7))^(Revenue!O$3-1)/10^6*(1+'Risk Analysis'!$D$9)*(1-'Risk Analysis'!$D$10)</f>
        <v>0</v>
      </c>
      <c r="P20" s="37">
        <f>'Area Statement'!$E40*'Data Sheet'!$D66*12*'Data Sheet'!$D76*SUM(Timelines!$C49:P49)*(1+'Data Sheet'!$D$87*(1+'Risk Analysis'!$D$7))^(Revenue!P$3-1)/10^6*(1+'Risk Analysis'!$D$9)*(1-'Risk Analysis'!$D$10)</f>
        <v>0</v>
      </c>
      <c r="Q20" s="37">
        <f>'Area Statement'!$E40*'Data Sheet'!$D66*12*'Data Sheet'!$D76*SUM(Timelines!$C49:Q49)*(1+'Data Sheet'!$D$87*(1+'Risk Analysis'!$D$7))^(Revenue!Q$3-1)/10^6*(1+'Risk Analysis'!$D$9)*(1-'Risk Analysis'!$D$10)</f>
        <v>0</v>
      </c>
      <c r="R20" s="37">
        <f>'Area Statement'!$E40*'Data Sheet'!$D66*12*'Data Sheet'!$D76*SUM(Timelines!$C49:R49)*(1+'Data Sheet'!$D$87*(1+'Risk Analysis'!$D$7))^(Revenue!R$3-1)/10^6*(1+'Risk Analysis'!$D$9)*(1-'Risk Analysis'!$D$10)</f>
        <v>0</v>
      </c>
      <c r="S20" s="37">
        <f>'Area Statement'!$E40*'Data Sheet'!$D66*12*'Data Sheet'!$D76*SUM(Timelines!$C49:S49)*(1+'Data Sheet'!$D$87*(1+'Risk Analysis'!$D$7))^(Revenue!S$3-1)/10^6*(1+'Risk Analysis'!$D$9)*(1-'Risk Analysis'!$D$10)</f>
        <v>0</v>
      </c>
      <c r="T20" s="37">
        <f>'Area Statement'!$E40*'Data Sheet'!$D66*12*'Data Sheet'!$D76*SUM(Timelines!$C49:T49)*(1+'Data Sheet'!$D$87*(1+'Risk Analysis'!$D$7))^(Revenue!T$3-1)/10^6*(1+'Risk Analysis'!$D$9)*(1-'Risk Analysis'!$D$10)</f>
        <v>0</v>
      </c>
      <c r="U20" s="37">
        <f>'Area Statement'!$E40*'Data Sheet'!$D66*12*'Data Sheet'!$D76*SUM(Timelines!$C49:U49)*(1+'Data Sheet'!$D$87*(1+'Risk Analysis'!$D$7))^(Revenue!U$3-1)/10^6*(1+'Risk Analysis'!$D$9)*(1-'Risk Analysis'!$D$10)</f>
        <v>0</v>
      </c>
      <c r="V20" s="37">
        <f>'Area Statement'!$E40*'Data Sheet'!$D66*12*'Data Sheet'!$D76*SUM(Timelines!$C49:V49)*(1+'Data Sheet'!$D$87*(1+'Risk Analysis'!$D$7))^(Revenue!V$3-1)/10^6*(1+'Risk Analysis'!$D$9)*(1-'Risk Analysis'!$D$10)</f>
        <v>0</v>
      </c>
    </row>
    <row r="21" spans="1:22" x14ac:dyDescent="0.25">
      <c r="A21" s="22" t="s">
        <v>28</v>
      </c>
      <c r="B21" s="26" t="s">
        <v>43</v>
      </c>
      <c r="C21" s="37">
        <f>'Area Statement'!$E41*'Data Sheet'!$D67*12*'Data Sheet'!$D77*SUM(Timelines!$C50:C50)*(1+'Data Sheet'!$D$87*(1+'Risk Analysis'!$D$7))^(Revenue!C$3-1)/10^6*(1+'Risk Analysis'!$D$9)*(1-'Risk Analysis'!$D$10)</f>
        <v>0</v>
      </c>
      <c r="D21" s="37">
        <f>'Area Statement'!$E41*'Data Sheet'!$D67*12*'Data Sheet'!$D77*SUM(Timelines!$C50:D50)*(1+'Data Sheet'!$D$87*(1+'Risk Analysis'!$D$7))^(Revenue!D$3-1)/10^6*(1+'Risk Analysis'!$D$9)*(1-'Risk Analysis'!$D$10)</f>
        <v>0</v>
      </c>
      <c r="E21" s="37">
        <f>'Area Statement'!$E41*'Data Sheet'!$D67*12*'Data Sheet'!$D77*SUM(Timelines!$C50:E50)*(1+'Data Sheet'!$D$87*(1+'Risk Analysis'!$D$7))^(Revenue!E$3-1)/10^6*(1+'Risk Analysis'!$D$9)*(1-'Risk Analysis'!$D$10)</f>
        <v>0</v>
      </c>
      <c r="F21" s="37">
        <f>'Area Statement'!$E41*'Data Sheet'!$D67*12*'Data Sheet'!$D77*SUM(Timelines!$C50:F50)*(1+'Data Sheet'!$D$87*(1+'Risk Analysis'!$D$7))^(Revenue!F$3-1)/10^6*(1+'Risk Analysis'!$D$9)*(1-'Risk Analysis'!$D$10)</f>
        <v>0</v>
      </c>
      <c r="G21" s="37">
        <f>'Area Statement'!$E41*'Data Sheet'!$D67*12*'Data Sheet'!$D77*SUM(Timelines!$C50:G50)*(1+'Data Sheet'!$D$87*(1+'Risk Analysis'!$D$7))^(Revenue!G$3-1)/10^6*(1+'Risk Analysis'!$D$9)*(1-'Risk Analysis'!$D$10)</f>
        <v>0</v>
      </c>
      <c r="H21" s="37">
        <f>'Area Statement'!$E41*'Data Sheet'!$D67*12*'Data Sheet'!$D77*SUM(Timelines!$C50:H50)*(1+'Data Sheet'!$D$87*(1+'Risk Analysis'!$D$7))^(Revenue!H$3-1)/10^6*(1+'Risk Analysis'!$D$9)*(1-'Risk Analysis'!$D$10)</f>
        <v>0</v>
      </c>
      <c r="I21" s="37">
        <f>'Area Statement'!$E41*'Data Sheet'!$D67*12*'Data Sheet'!$D77*SUM(Timelines!$C50:I50)*(1+'Data Sheet'!$D$87*(1+'Risk Analysis'!$D$7))^(Revenue!I$3-1)/10^6*(1+'Risk Analysis'!$D$9)*(1-'Risk Analysis'!$D$10)</f>
        <v>0</v>
      </c>
      <c r="J21" s="37">
        <f>'Area Statement'!$E41*'Data Sheet'!$D67*12*'Data Sheet'!$D77*SUM(Timelines!$C50:J50)*(1+'Data Sheet'!$D$87*(1+'Risk Analysis'!$D$7))^(Revenue!J$3-1)/10^6*(1+'Risk Analysis'!$D$9)*(1-'Risk Analysis'!$D$10)</f>
        <v>0</v>
      </c>
      <c r="K21" s="37">
        <f>'Area Statement'!$E41*'Data Sheet'!$D67*12*'Data Sheet'!$D77*SUM(Timelines!$C50:K50)*(1+'Data Sheet'!$D$87*(1+'Risk Analysis'!$D$7))^(Revenue!K$3-1)/10^6*(1+'Risk Analysis'!$D$9)*(1-'Risk Analysis'!$D$10)</f>
        <v>0</v>
      </c>
      <c r="L21" s="37">
        <f>'Area Statement'!$E41*'Data Sheet'!$D67*12*'Data Sheet'!$D77*SUM(Timelines!$C50:L50)*(1+'Data Sheet'!$D$87*(1+'Risk Analysis'!$D$7))^(Revenue!L$3-1)/10^6*(1+'Risk Analysis'!$D$9)*(1-'Risk Analysis'!$D$10)</f>
        <v>0</v>
      </c>
      <c r="M21" s="37">
        <f>'Area Statement'!$E41*'Data Sheet'!$D67*12*'Data Sheet'!$D77*SUM(Timelines!$C50:M50)*(1+'Data Sheet'!$D$87*(1+'Risk Analysis'!$D$7))^(Revenue!M$3-1)/10^6*(1+'Risk Analysis'!$D$9)*(1-'Risk Analysis'!$D$10)</f>
        <v>0</v>
      </c>
      <c r="N21" s="37">
        <f>'Area Statement'!$E41*'Data Sheet'!$D67*12*'Data Sheet'!$D77*SUM(Timelines!$C50:N50)*(1+'Data Sheet'!$D$87*(1+'Risk Analysis'!$D$7))^(Revenue!N$3-1)/10^6*(1+'Risk Analysis'!$D$9)*(1-'Risk Analysis'!$D$10)</f>
        <v>0</v>
      </c>
      <c r="O21" s="37">
        <f>'Area Statement'!$E41*'Data Sheet'!$D67*12*'Data Sheet'!$D77*SUM(Timelines!$C50:O50)*(1+'Data Sheet'!$D$87*(1+'Risk Analysis'!$D$7))^(Revenue!O$3-1)/10^6*(1+'Risk Analysis'!$D$9)*(1-'Risk Analysis'!$D$10)</f>
        <v>0</v>
      </c>
      <c r="P21" s="37">
        <f>'Area Statement'!$E41*'Data Sheet'!$D67*12*'Data Sheet'!$D77*SUM(Timelines!$C50:P50)*(1+'Data Sheet'!$D$87*(1+'Risk Analysis'!$D$7))^(Revenue!P$3-1)/10^6*(1+'Risk Analysis'!$D$9)*(1-'Risk Analysis'!$D$10)</f>
        <v>0</v>
      </c>
      <c r="Q21" s="37">
        <f>'Area Statement'!$E41*'Data Sheet'!$D67*12*'Data Sheet'!$D77*SUM(Timelines!$C50:Q50)*(1+'Data Sheet'!$D$87*(1+'Risk Analysis'!$D$7))^(Revenue!Q$3-1)/10^6*(1+'Risk Analysis'!$D$9)*(1-'Risk Analysis'!$D$10)</f>
        <v>0</v>
      </c>
      <c r="R21" s="37">
        <f>'Area Statement'!$E41*'Data Sheet'!$D67*12*'Data Sheet'!$D77*SUM(Timelines!$C50:R50)*(1+'Data Sheet'!$D$87*(1+'Risk Analysis'!$D$7))^(Revenue!R$3-1)/10^6*(1+'Risk Analysis'!$D$9)*(1-'Risk Analysis'!$D$10)</f>
        <v>0</v>
      </c>
      <c r="S21" s="37">
        <f>'Area Statement'!$E41*'Data Sheet'!$D67*12*'Data Sheet'!$D77*SUM(Timelines!$C50:S50)*(1+'Data Sheet'!$D$87*(1+'Risk Analysis'!$D$7))^(Revenue!S$3-1)/10^6*(1+'Risk Analysis'!$D$9)*(1-'Risk Analysis'!$D$10)</f>
        <v>0</v>
      </c>
      <c r="T21" s="37">
        <f>'Area Statement'!$E41*'Data Sheet'!$D67*12*'Data Sheet'!$D77*SUM(Timelines!$C50:T50)*(1+'Data Sheet'!$D$87*(1+'Risk Analysis'!$D$7))^(Revenue!T$3-1)/10^6*(1+'Risk Analysis'!$D$9)*(1-'Risk Analysis'!$D$10)</f>
        <v>0</v>
      </c>
      <c r="U21" s="37">
        <f>'Area Statement'!$E41*'Data Sheet'!$D67*12*'Data Sheet'!$D77*SUM(Timelines!$C50:U50)*(1+'Data Sheet'!$D$87*(1+'Risk Analysis'!$D$7))^(Revenue!U$3-1)/10^6*(1+'Risk Analysis'!$D$9)*(1-'Risk Analysis'!$D$10)</f>
        <v>0</v>
      </c>
      <c r="V21" s="37">
        <f>'Area Statement'!$E41*'Data Sheet'!$D67*12*'Data Sheet'!$D77*SUM(Timelines!$C50:V50)*(1+'Data Sheet'!$D$87*(1+'Risk Analysis'!$D$7))^(Revenue!V$3-1)/10^6*(1+'Risk Analysis'!$D$9)*(1-'Risk Analysis'!$D$10)</f>
        <v>0</v>
      </c>
    </row>
    <row r="22" spans="1:22" x14ac:dyDescent="0.25">
      <c r="A22" s="22" t="s">
        <v>29</v>
      </c>
      <c r="B22" s="26" t="s">
        <v>43</v>
      </c>
      <c r="C22" s="37">
        <f>'Area Statement'!$E42*'Data Sheet'!$D68*12*'Data Sheet'!$D78*SUM(Timelines!$C51:C51)*(1+'Data Sheet'!$D$87*(1+'Risk Analysis'!$D$7))^(Revenue!C$3-1)/10^6*(1+'Risk Analysis'!$D$9)*(1-'Risk Analysis'!$D$10)</f>
        <v>0</v>
      </c>
      <c r="D22" s="37">
        <f>'Area Statement'!$E42*'Data Sheet'!$D68*12*'Data Sheet'!$D78*SUM(Timelines!$C51:D51)*(1+'Data Sheet'!$D$87*(1+'Risk Analysis'!$D$7))^(Revenue!D$3-1)/10^6*(1+'Risk Analysis'!$D$9)*(1-'Risk Analysis'!$D$10)</f>
        <v>0</v>
      </c>
      <c r="E22" s="37">
        <f>'Area Statement'!$E42*'Data Sheet'!$D68*12*'Data Sheet'!$D78*SUM(Timelines!$C51:E51)*(1+'Data Sheet'!$D$87*(1+'Risk Analysis'!$D$7))^(Revenue!E$3-1)/10^6*(1+'Risk Analysis'!$D$9)*(1-'Risk Analysis'!$D$10)</f>
        <v>0</v>
      </c>
      <c r="F22" s="37">
        <f>'Area Statement'!$E42*'Data Sheet'!$D68*12*'Data Sheet'!$D78*SUM(Timelines!$C51:F51)*(1+'Data Sheet'!$D$87*(1+'Risk Analysis'!$D$7))^(Revenue!F$3-1)/10^6*(1+'Risk Analysis'!$D$9)*(1-'Risk Analysis'!$D$10)</f>
        <v>0</v>
      </c>
      <c r="G22" s="37">
        <f>'Area Statement'!$E42*'Data Sheet'!$D68*12*'Data Sheet'!$D78*SUM(Timelines!$C51:G51)*(1+'Data Sheet'!$D$87*(1+'Risk Analysis'!$D$7))^(Revenue!G$3-1)/10^6*(1+'Risk Analysis'!$D$9)*(1-'Risk Analysis'!$D$10)</f>
        <v>0</v>
      </c>
      <c r="H22" s="37">
        <f>'Area Statement'!$E42*'Data Sheet'!$D68*12*'Data Sheet'!$D78*SUM(Timelines!$C51:H51)*(1+'Data Sheet'!$D$87*(1+'Risk Analysis'!$D$7))^(Revenue!H$3-1)/10^6*(1+'Risk Analysis'!$D$9)*(1-'Risk Analysis'!$D$10)</f>
        <v>0</v>
      </c>
      <c r="I22" s="37">
        <f>'Area Statement'!$E42*'Data Sheet'!$D68*12*'Data Sheet'!$D78*SUM(Timelines!$C51:I51)*(1+'Data Sheet'!$D$87*(1+'Risk Analysis'!$D$7))^(Revenue!I$3-1)/10^6*(1+'Risk Analysis'!$D$9)*(1-'Risk Analysis'!$D$10)</f>
        <v>0</v>
      </c>
      <c r="J22" s="37">
        <f>'Area Statement'!$E42*'Data Sheet'!$D68*12*'Data Sheet'!$D78*SUM(Timelines!$C51:J51)*(1+'Data Sheet'!$D$87*(1+'Risk Analysis'!$D$7))^(Revenue!J$3-1)/10^6*(1+'Risk Analysis'!$D$9)*(1-'Risk Analysis'!$D$10)</f>
        <v>0</v>
      </c>
      <c r="K22" s="37">
        <f>'Area Statement'!$E42*'Data Sheet'!$D68*12*'Data Sheet'!$D78*SUM(Timelines!$C51:K51)*(1+'Data Sheet'!$D$87*(1+'Risk Analysis'!$D$7))^(Revenue!K$3-1)/10^6*(1+'Risk Analysis'!$D$9)*(1-'Risk Analysis'!$D$10)</f>
        <v>0</v>
      </c>
      <c r="L22" s="37">
        <f>'Area Statement'!$E42*'Data Sheet'!$D68*12*'Data Sheet'!$D78*SUM(Timelines!$C51:L51)*(1+'Data Sheet'!$D$87*(1+'Risk Analysis'!$D$7))^(Revenue!L$3-1)/10^6*(1+'Risk Analysis'!$D$9)*(1-'Risk Analysis'!$D$10)</f>
        <v>0</v>
      </c>
      <c r="M22" s="37">
        <f>'Area Statement'!$E42*'Data Sheet'!$D68*12*'Data Sheet'!$D78*SUM(Timelines!$C51:M51)*(1+'Data Sheet'!$D$87*(1+'Risk Analysis'!$D$7))^(Revenue!M$3-1)/10^6*(1+'Risk Analysis'!$D$9)*(1-'Risk Analysis'!$D$10)</f>
        <v>0</v>
      </c>
      <c r="N22" s="37">
        <f>'Area Statement'!$E42*'Data Sheet'!$D68*12*'Data Sheet'!$D78*SUM(Timelines!$C51:N51)*(1+'Data Sheet'!$D$87*(1+'Risk Analysis'!$D$7))^(Revenue!N$3-1)/10^6*(1+'Risk Analysis'!$D$9)*(1-'Risk Analysis'!$D$10)</f>
        <v>0</v>
      </c>
      <c r="O22" s="37">
        <f>'Area Statement'!$E42*'Data Sheet'!$D68*12*'Data Sheet'!$D78*SUM(Timelines!$C51:O51)*(1+'Data Sheet'!$D$87*(1+'Risk Analysis'!$D$7))^(Revenue!O$3-1)/10^6*(1+'Risk Analysis'!$D$9)*(1-'Risk Analysis'!$D$10)</f>
        <v>0</v>
      </c>
      <c r="P22" s="37">
        <f>'Area Statement'!$E42*'Data Sheet'!$D68*12*'Data Sheet'!$D78*SUM(Timelines!$C51:P51)*(1+'Data Sheet'!$D$87*(1+'Risk Analysis'!$D$7))^(Revenue!P$3-1)/10^6*(1+'Risk Analysis'!$D$9)*(1-'Risk Analysis'!$D$10)</f>
        <v>0</v>
      </c>
      <c r="Q22" s="37">
        <f>'Area Statement'!$E42*'Data Sheet'!$D68*12*'Data Sheet'!$D78*SUM(Timelines!$C51:Q51)*(1+'Data Sheet'!$D$87*(1+'Risk Analysis'!$D$7))^(Revenue!Q$3-1)/10^6*(1+'Risk Analysis'!$D$9)*(1-'Risk Analysis'!$D$10)</f>
        <v>0</v>
      </c>
      <c r="R22" s="37">
        <f>'Area Statement'!$E42*'Data Sheet'!$D68*12*'Data Sheet'!$D78*SUM(Timelines!$C51:R51)*(1+'Data Sheet'!$D$87*(1+'Risk Analysis'!$D$7))^(Revenue!R$3-1)/10^6*(1+'Risk Analysis'!$D$9)*(1-'Risk Analysis'!$D$10)</f>
        <v>0</v>
      </c>
      <c r="S22" s="37">
        <f>'Area Statement'!$E42*'Data Sheet'!$D68*12*'Data Sheet'!$D78*SUM(Timelines!$C51:S51)*(1+'Data Sheet'!$D$87*(1+'Risk Analysis'!$D$7))^(Revenue!S$3-1)/10^6*(1+'Risk Analysis'!$D$9)*(1-'Risk Analysis'!$D$10)</f>
        <v>0</v>
      </c>
      <c r="T22" s="37">
        <f>'Area Statement'!$E42*'Data Sheet'!$D68*12*'Data Sheet'!$D78*SUM(Timelines!$C51:T51)*(1+'Data Sheet'!$D$87*(1+'Risk Analysis'!$D$7))^(Revenue!T$3-1)/10^6*(1+'Risk Analysis'!$D$9)*(1-'Risk Analysis'!$D$10)</f>
        <v>0</v>
      </c>
      <c r="U22" s="37">
        <f>'Area Statement'!$E42*'Data Sheet'!$D68*12*'Data Sheet'!$D78*SUM(Timelines!$C51:U51)*(1+'Data Sheet'!$D$87*(1+'Risk Analysis'!$D$7))^(Revenue!U$3-1)/10^6*(1+'Risk Analysis'!$D$9)*(1-'Risk Analysis'!$D$10)</f>
        <v>0</v>
      </c>
      <c r="V22" s="37">
        <f>'Area Statement'!$E42*'Data Sheet'!$D68*12*'Data Sheet'!$D78*SUM(Timelines!$C51:V51)*(1+'Data Sheet'!$D$87*(1+'Risk Analysis'!$D$7))^(Revenue!V$3-1)/10^6*(1+'Risk Analysis'!$D$9)*(1-'Risk Analysis'!$D$10)</f>
        <v>0</v>
      </c>
    </row>
    <row r="23" spans="1:22" x14ac:dyDescent="0.25">
      <c r="A23" s="22" t="s">
        <v>30</v>
      </c>
      <c r="B23" s="26" t="s">
        <v>43</v>
      </c>
      <c r="C23" s="37">
        <f>'Area Statement'!$E43*'Data Sheet'!$D69*12*'Data Sheet'!$D79*SUM(Timelines!$C52:C52)*(1+'Data Sheet'!$D$87*(1+'Risk Analysis'!$D$7))^(Revenue!C$3-1)/10^6*(1+'Risk Analysis'!$D$9)*(1-'Risk Analysis'!$D$10)</f>
        <v>0</v>
      </c>
      <c r="D23" s="37">
        <f>'Area Statement'!$E43*'Data Sheet'!$D69*12*'Data Sheet'!$D79*SUM(Timelines!$C52:D52)*(1+'Data Sheet'!$D$87*(1+'Risk Analysis'!$D$7))^(Revenue!D$3-1)/10^6*(1+'Risk Analysis'!$D$9)*(1-'Risk Analysis'!$D$10)</f>
        <v>0</v>
      </c>
      <c r="E23" s="37">
        <f>'Area Statement'!$E43*'Data Sheet'!$D69*12*'Data Sheet'!$D79*SUM(Timelines!$C52:E52)*(1+'Data Sheet'!$D$87*(1+'Risk Analysis'!$D$7))^(Revenue!E$3-1)/10^6*(1+'Risk Analysis'!$D$9)*(1-'Risk Analysis'!$D$10)</f>
        <v>0</v>
      </c>
      <c r="F23" s="37">
        <f>'Area Statement'!$E43*'Data Sheet'!$D69*12*'Data Sheet'!$D79*SUM(Timelines!$C52:F52)*(1+'Data Sheet'!$D$87*(1+'Risk Analysis'!$D$7))^(Revenue!F$3-1)/10^6*(1+'Risk Analysis'!$D$9)*(1-'Risk Analysis'!$D$10)</f>
        <v>0</v>
      </c>
      <c r="G23" s="37">
        <f>'Area Statement'!$E43*'Data Sheet'!$D69*12*'Data Sheet'!$D79*SUM(Timelines!$C52:G52)*(1+'Data Sheet'!$D$87*(1+'Risk Analysis'!$D$7))^(Revenue!G$3-1)/10^6*(1+'Risk Analysis'!$D$9)*(1-'Risk Analysis'!$D$10)</f>
        <v>0</v>
      </c>
      <c r="H23" s="37">
        <f>'Area Statement'!$E43*'Data Sheet'!$D69*12*'Data Sheet'!$D79*SUM(Timelines!$C52:H52)*(1+'Data Sheet'!$D$87*(1+'Risk Analysis'!$D$7))^(Revenue!H$3-1)/10^6*(1+'Risk Analysis'!$D$9)*(1-'Risk Analysis'!$D$10)</f>
        <v>0</v>
      </c>
      <c r="I23" s="37">
        <f>'Area Statement'!$E43*'Data Sheet'!$D69*12*'Data Sheet'!$D79*SUM(Timelines!$C52:I52)*(1+'Data Sheet'!$D$87*(1+'Risk Analysis'!$D$7))^(Revenue!I$3-1)/10^6*(1+'Risk Analysis'!$D$9)*(1-'Risk Analysis'!$D$10)</f>
        <v>0</v>
      </c>
      <c r="J23" s="37">
        <f>'Area Statement'!$E43*'Data Sheet'!$D69*12*'Data Sheet'!$D79*SUM(Timelines!$C52:J52)*(1+'Data Sheet'!$D$87*(1+'Risk Analysis'!$D$7))^(Revenue!J$3-1)/10^6*(1+'Risk Analysis'!$D$9)*(1-'Risk Analysis'!$D$10)</f>
        <v>0</v>
      </c>
      <c r="K23" s="37">
        <f>'Area Statement'!$E43*'Data Sheet'!$D69*12*'Data Sheet'!$D79*SUM(Timelines!$C52:K52)*(1+'Data Sheet'!$D$87*(1+'Risk Analysis'!$D$7))^(Revenue!K$3-1)/10^6*(1+'Risk Analysis'!$D$9)*(1-'Risk Analysis'!$D$10)</f>
        <v>0</v>
      </c>
      <c r="L23" s="37">
        <f>'Area Statement'!$E43*'Data Sheet'!$D69*12*'Data Sheet'!$D79*SUM(Timelines!$C52:L52)*(1+'Data Sheet'!$D$87*(1+'Risk Analysis'!$D$7))^(Revenue!L$3-1)/10^6*(1+'Risk Analysis'!$D$9)*(1-'Risk Analysis'!$D$10)</f>
        <v>0</v>
      </c>
      <c r="M23" s="37">
        <f>'Area Statement'!$E43*'Data Sheet'!$D69*12*'Data Sheet'!$D79*SUM(Timelines!$C52:M52)*(1+'Data Sheet'!$D$87*(1+'Risk Analysis'!$D$7))^(Revenue!M$3-1)/10^6*(1+'Risk Analysis'!$D$9)*(1-'Risk Analysis'!$D$10)</f>
        <v>0</v>
      </c>
      <c r="N23" s="37">
        <f>'Area Statement'!$E43*'Data Sheet'!$D69*12*'Data Sheet'!$D79*SUM(Timelines!$C52:N52)*(1+'Data Sheet'!$D$87*(1+'Risk Analysis'!$D$7))^(Revenue!N$3-1)/10^6*(1+'Risk Analysis'!$D$9)*(1-'Risk Analysis'!$D$10)</f>
        <v>0</v>
      </c>
      <c r="O23" s="37">
        <f>'Area Statement'!$E43*'Data Sheet'!$D69*12*'Data Sheet'!$D79*SUM(Timelines!$C52:O52)*(1+'Data Sheet'!$D$87*(1+'Risk Analysis'!$D$7))^(Revenue!O$3-1)/10^6*(1+'Risk Analysis'!$D$9)*(1-'Risk Analysis'!$D$10)</f>
        <v>0</v>
      </c>
      <c r="P23" s="37">
        <f>'Area Statement'!$E43*'Data Sheet'!$D69*12*'Data Sheet'!$D79*SUM(Timelines!$C52:P52)*(1+'Data Sheet'!$D$87*(1+'Risk Analysis'!$D$7))^(Revenue!P$3-1)/10^6*(1+'Risk Analysis'!$D$9)*(1-'Risk Analysis'!$D$10)</f>
        <v>0</v>
      </c>
      <c r="Q23" s="37">
        <f>'Area Statement'!$E43*'Data Sheet'!$D69*12*'Data Sheet'!$D79*SUM(Timelines!$C52:Q52)*(1+'Data Sheet'!$D$87*(1+'Risk Analysis'!$D$7))^(Revenue!Q$3-1)/10^6*(1+'Risk Analysis'!$D$9)*(1-'Risk Analysis'!$D$10)</f>
        <v>0</v>
      </c>
      <c r="R23" s="37">
        <f>'Area Statement'!$E43*'Data Sheet'!$D69*12*'Data Sheet'!$D79*SUM(Timelines!$C52:R52)*(1+'Data Sheet'!$D$87*(1+'Risk Analysis'!$D$7))^(Revenue!R$3-1)/10^6*(1+'Risk Analysis'!$D$9)*(1-'Risk Analysis'!$D$10)</f>
        <v>0</v>
      </c>
      <c r="S23" s="37">
        <f>'Area Statement'!$E43*'Data Sheet'!$D69*12*'Data Sheet'!$D79*SUM(Timelines!$C52:S52)*(1+'Data Sheet'!$D$87*(1+'Risk Analysis'!$D$7))^(Revenue!S$3-1)/10^6*(1+'Risk Analysis'!$D$9)*(1-'Risk Analysis'!$D$10)</f>
        <v>0</v>
      </c>
      <c r="T23" s="37">
        <f>'Area Statement'!$E43*'Data Sheet'!$D69*12*'Data Sheet'!$D79*SUM(Timelines!$C52:T52)*(1+'Data Sheet'!$D$87*(1+'Risk Analysis'!$D$7))^(Revenue!T$3-1)/10^6*(1+'Risk Analysis'!$D$9)*(1-'Risk Analysis'!$D$10)</f>
        <v>0</v>
      </c>
      <c r="U23" s="37">
        <f>'Area Statement'!$E43*'Data Sheet'!$D69*12*'Data Sheet'!$D79*SUM(Timelines!$C52:U52)*(1+'Data Sheet'!$D$87*(1+'Risk Analysis'!$D$7))^(Revenue!U$3-1)/10^6*(1+'Risk Analysis'!$D$9)*(1-'Risk Analysis'!$D$10)</f>
        <v>0</v>
      </c>
      <c r="V23" s="37">
        <f>'Area Statement'!$E43*'Data Sheet'!$D69*12*'Data Sheet'!$D79*SUM(Timelines!$C52:V52)*(1+'Data Sheet'!$D$87*(1+'Risk Analysis'!$D$7))^(Revenue!V$3-1)/10^6*(1+'Risk Analysis'!$D$9)*(1-'Risk Analysis'!$D$10)</f>
        <v>0</v>
      </c>
    </row>
    <row r="24" spans="1:22" x14ac:dyDescent="0.25">
      <c r="A24" s="22" t="s">
        <v>42</v>
      </c>
      <c r="B24" s="26" t="s">
        <v>68</v>
      </c>
      <c r="C24" s="37">
        <f>SUM(C16:C23)</f>
        <v>0</v>
      </c>
      <c r="D24" s="37">
        <f t="shared" ref="D24:V24" si="3">SUM(D16:D23)</f>
        <v>0</v>
      </c>
      <c r="E24" s="37">
        <f t="shared" si="3"/>
        <v>0</v>
      </c>
      <c r="F24" s="37">
        <f t="shared" si="3"/>
        <v>0</v>
      </c>
      <c r="G24" s="37">
        <f t="shared" si="3"/>
        <v>0</v>
      </c>
      <c r="H24" s="37">
        <f t="shared" si="3"/>
        <v>0</v>
      </c>
      <c r="I24" s="37">
        <f t="shared" si="3"/>
        <v>0.31878318906865738</v>
      </c>
      <c r="J24" s="37">
        <f t="shared" si="3"/>
        <v>0.97266305540414466</v>
      </c>
      <c r="K24" s="37">
        <f t="shared" si="3"/>
        <v>1.7204981385938141</v>
      </c>
      <c r="L24" s="37">
        <f t="shared" si="3"/>
        <v>2.2956043206393444</v>
      </c>
      <c r="M24" s="37">
        <f t="shared" si="3"/>
        <v>2.5022087094968857</v>
      </c>
      <c r="N24" s="37">
        <f t="shared" si="3"/>
        <v>2.7274074933516053</v>
      </c>
      <c r="O24" s="37">
        <f t="shared" si="3"/>
        <v>2.97287416775325</v>
      </c>
      <c r="P24" s="37">
        <f t="shared" si="3"/>
        <v>3.2404328428510429</v>
      </c>
      <c r="Q24" s="37">
        <f t="shared" si="3"/>
        <v>3.5320717987076367</v>
      </c>
      <c r="R24" s="37">
        <f t="shared" si="3"/>
        <v>3.8499582605913241</v>
      </c>
      <c r="S24" s="37">
        <f t="shared" si="3"/>
        <v>4.196454504044544</v>
      </c>
      <c r="T24" s="37">
        <f t="shared" si="3"/>
        <v>4.5741354094085525</v>
      </c>
      <c r="U24" s="37">
        <f t="shared" si="3"/>
        <v>4.9858075962553228</v>
      </c>
      <c r="V24" s="37">
        <f t="shared" si="3"/>
        <v>5.4345302799183024</v>
      </c>
    </row>
    <row r="26" spans="1:22" ht="15.75" x14ac:dyDescent="0.25">
      <c r="A26" s="11">
        <v>2</v>
      </c>
      <c r="B26" s="25" t="s">
        <v>188</v>
      </c>
      <c r="C26" s="11"/>
      <c r="D26" s="11"/>
      <c r="E26" s="11"/>
      <c r="F26" s="11"/>
      <c r="G26" s="11"/>
      <c r="H26" s="11"/>
      <c r="I26" s="11"/>
      <c r="J26" s="11"/>
      <c r="K26" s="11"/>
      <c r="L26" s="11"/>
      <c r="M26" s="11"/>
      <c r="N26" s="11"/>
      <c r="O26" s="11"/>
      <c r="P26" s="11"/>
      <c r="Q26" s="11"/>
      <c r="R26" s="11"/>
      <c r="S26" s="11"/>
      <c r="T26" s="11"/>
      <c r="U26" s="11"/>
      <c r="V26" s="11"/>
    </row>
    <row r="27" spans="1:22" x14ac:dyDescent="0.25">
      <c r="A27" s="24" t="s">
        <v>4</v>
      </c>
      <c r="B27" s="10" t="s">
        <v>66</v>
      </c>
      <c r="C27" s="37">
        <f>'Data Sheet'!$D90*SUM(Timelines!$C56:C56)*(1+'Data Sheet'!$D$91)^(Revenue!C$3-1)/10^6*(1+'Risk Analysis'!$D$11)</f>
        <v>0</v>
      </c>
      <c r="D27" s="37">
        <f>'Data Sheet'!$D90*SUM(Timelines!$C56:D56)*(1+'Data Sheet'!$D$91)^(Revenue!D$3-1)/10^6*(1+'Risk Analysis'!$D$11)</f>
        <v>0</v>
      </c>
      <c r="E27" s="37">
        <f>'Data Sheet'!$D90*SUM(Timelines!$C56:E56)*(1+'Data Sheet'!$D$91)^(Revenue!E$3-1)/10^6*(1+'Risk Analysis'!$D$11)</f>
        <v>0</v>
      </c>
      <c r="F27" s="37">
        <f>'Data Sheet'!$D90*SUM(Timelines!$C56:F56)*(1+'Data Sheet'!$D$91)^(Revenue!F$3-1)/10^6*(1+'Risk Analysis'!$D$11)</f>
        <v>0</v>
      </c>
      <c r="G27" s="37">
        <f>'Data Sheet'!$D90*SUM(Timelines!$C56:G56)*(1+'Data Sheet'!$D$91)^(Revenue!G$3-1)/10^6*(1+'Risk Analysis'!$D$11)</f>
        <v>0</v>
      </c>
      <c r="H27" s="37">
        <f>'Data Sheet'!$D90*SUM(Timelines!$C56:H56)*(1+'Data Sheet'!$D$91)^(Revenue!H$3-1)/10^6*(1+'Risk Analysis'!$D$11)</f>
        <v>6.955644445799998E-2</v>
      </c>
      <c r="I27" s="37">
        <f>'Data Sheet'!$D90*SUM(Timelines!$C56:I56)*(1+'Data Sheet'!$D$91)^(Revenue!I$3-1)/10^6*(1+'Risk Analysis'!$D$11)</f>
        <v>0.11940522965289999</v>
      </c>
      <c r="J27" s="37">
        <f>'Data Sheet'!$D90*SUM(Timelines!$C56:J56)*(1+'Data Sheet'!$D$91)^(Revenue!J$3-1)/10^6*(1+'Risk Analysis'!$D$11)</f>
        <v>0.17218234115948178</v>
      </c>
      <c r="K27" s="37">
        <f>'Data Sheet'!$D90*SUM(Timelines!$C56:K56)*(1+'Data Sheet'!$D$91)^(Revenue!K$3-1)/10^6*(1+'Risk Analysis'!$D$11)</f>
        <v>0.22801861464977083</v>
      </c>
      <c r="L27" s="37">
        <f>'Data Sheet'!$D90*SUM(Timelines!$C56:L56)*(1+'Data Sheet'!$D$91)^(Revenue!L$3-1)/10^6*(1+'Risk Analysis'!$D$11)</f>
        <v>0.23485917308926396</v>
      </c>
      <c r="M27" s="37">
        <f>'Data Sheet'!$D90*SUM(Timelines!$C56:M56)*(1+'Data Sheet'!$D$91)^(Revenue!M$3-1)/10^6*(1+'Risk Analysis'!$D$11)</f>
        <v>0.24190494828194187</v>
      </c>
      <c r="N27" s="37">
        <f>'Data Sheet'!$D90*SUM(Timelines!$C56:N56)*(1+'Data Sheet'!$D$91)^(Revenue!N$3-1)/10^6*(1+'Risk Analysis'!$D$11)</f>
        <v>0.24916209673040013</v>
      </c>
      <c r="O27" s="37">
        <f>'Data Sheet'!$D90*SUM(Timelines!$C56:O56)*(1+'Data Sheet'!$D$91)^(Revenue!O$3-1)/10^6*(1+'Risk Analysis'!$D$11)</f>
        <v>0.25663695963231214</v>
      </c>
      <c r="P27" s="37">
        <f>'Data Sheet'!$D90*SUM(Timelines!$C56:P56)*(1+'Data Sheet'!$D$91)^(Revenue!P$3-1)/10^6*(1+'Risk Analysis'!$D$11)</f>
        <v>0.26433606842128149</v>
      </c>
      <c r="Q27" s="37">
        <f>'Data Sheet'!$D90*SUM(Timelines!$C56:Q56)*(1+'Data Sheet'!$D$91)^(Revenue!Q$3-1)/10^6*(1+'Risk Analysis'!$D$11)</f>
        <v>0.27226615047391994</v>
      </c>
      <c r="R27" s="37">
        <f>'Data Sheet'!$D90*SUM(Timelines!$C56:R56)*(1+'Data Sheet'!$D$91)^(Revenue!R$3-1)/10^6*(1+'Risk Analysis'!$D$11)</f>
        <v>0.28043413498813757</v>
      </c>
      <c r="S27" s="37">
        <f>'Data Sheet'!$D90*SUM(Timelines!$C56:S56)*(1+'Data Sheet'!$D$91)^(Revenue!S$3-1)/10^6*(1+'Risk Analysis'!$D$11)</f>
        <v>0.28884715903778163</v>
      </c>
      <c r="T27" s="37">
        <f>'Data Sheet'!$D90*SUM(Timelines!$C56:T56)*(1+'Data Sheet'!$D$91)^(Revenue!T$3-1)/10^6*(1+'Risk Analysis'!$D$11)</f>
        <v>0.2975125738089151</v>
      </c>
      <c r="U27" s="37">
        <f>'Data Sheet'!$D90*SUM(Timelines!$C56:U56)*(1+'Data Sheet'!$D$91)^(Revenue!U$3-1)/10^6*(1+'Risk Analysis'!$D$11)</f>
        <v>0.30643795102318255</v>
      </c>
      <c r="V27" s="37">
        <f>'Data Sheet'!$D90*SUM(Timelines!$C56:V56)*(1+'Data Sheet'!$D$91)^(Revenue!V$3-1)/10^6*(1+'Risk Analysis'!$D$11)</f>
        <v>0.31563108955387797</v>
      </c>
    </row>
    <row r="28" spans="1:22" x14ac:dyDescent="0.25">
      <c r="A28" s="24" t="s">
        <v>7</v>
      </c>
      <c r="B28" s="10" t="s">
        <v>67</v>
      </c>
      <c r="C28" s="37">
        <f>'Data Sheet'!$D95*SUM(Timelines!$C57:C57)*(1+'Data Sheet'!$D$96)^(Revenue!C$3-1)/10^6</f>
        <v>0</v>
      </c>
      <c r="D28" s="37">
        <f>'Data Sheet'!$D95*SUM(Timelines!$C57:D57)*(1+'Data Sheet'!$D$96)^(Revenue!D$3-1)/10^6</f>
        <v>0</v>
      </c>
      <c r="E28" s="37">
        <f>'Data Sheet'!$D95*SUM(Timelines!$C57:E57)*(1+'Data Sheet'!$D$96)^(Revenue!E$3-1)/10^6</f>
        <v>0</v>
      </c>
      <c r="F28" s="37">
        <f>'Data Sheet'!$D95*SUM(Timelines!$C57:F57)*(1+'Data Sheet'!$D$96)^(Revenue!F$3-1)/10^6</f>
        <v>0</v>
      </c>
      <c r="G28" s="37">
        <f>'Data Sheet'!$D95*SUM(Timelines!$C57:G57)*(1+'Data Sheet'!$D$96)^(Revenue!G$3-1)/10^6</f>
        <v>0</v>
      </c>
      <c r="H28" s="37">
        <f>'Data Sheet'!$D95*SUM(Timelines!$C57:H57)*(1+'Data Sheet'!$D$96)^(Revenue!H$3-1)/10^6</f>
        <v>4.7860558593750005E-2</v>
      </c>
      <c r="I28" s="37">
        <f>'Data Sheet'!$D95*SUM(Timelines!$C57:I57)*(1+'Data Sheet'!$D$96)^(Revenue!I$3-1)/10^6</f>
        <v>8.3755977539062498E-2</v>
      </c>
      <c r="J28" s="37">
        <f>'Data Sheet'!$D95*SUM(Timelines!$C57:J57)*(1+'Data Sheet'!$D$96)^(Revenue!J$3-1)/10^6</f>
        <v>0.12312128698242189</v>
      </c>
      <c r="K28" s="37">
        <f>'Data Sheet'!$D95*SUM(Timelines!$C57:K57)*(1+'Data Sheet'!$D$96)^(Revenue!K$3-1)/10^6</f>
        <v>0.16621373742626952</v>
      </c>
      <c r="L28" s="37">
        <f>'Data Sheet'!$D95*SUM(Timelines!$C57:L57)*(1+'Data Sheet'!$D$96)^(Revenue!L$3-1)/10^6</f>
        <v>0.174524424297583</v>
      </c>
      <c r="M28" s="37">
        <f>'Data Sheet'!$D95*SUM(Timelines!$C57:M57)*(1+'Data Sheet'!$D$96)^(Revenue!M$3-1)/10^6</f>
        <v>0.18325064551246215</v>
      </c>
      <c r="N28" s="37">
        <f>'Data Sheet'!$D95*SUM(Timelines!$C57:N57)*(1+'Data Sheet'!$D$96)^(Revenue!N$3-1)/10^6</f>
        <v>0.19241317778808528</v>
      </c>
      <c r="O28" s="37">
        <f>'Data Sheet'!$D95*SUM(Timelines!$C57:O57)*(1+'Data Sheet'!$D$96)^(Revenue!O$3-1)/10^6</f>
        <v>0.2020338366774895</v>
      </c>
      <c r="P28" s="37">
        <f>'Data Sheet'!$D95*SUM(Timelines!$C57:P57)*(1+'Data Sheet'!$D$96)^(Revenue!P$3-1)/10^6</f>
        <v>0.21213552851136402</v>
      </c>
      <c r="Q28" s="37">
        <f>'Data Sheet'!$D95*SUM(Timelines!$C57:Q57)*(1+'Data Sheet'!$D$96)^(Revenue!Q$3-1)/10^6</f>
        <v>0.22274230493693217</v>
      </c>
      <c r="R28" s="37">
        <f>'Data Sheet'!$D95*SUM(Timelines!$C57:R57)*(1+'Data Sheet'!$D$96)^(Revenue!R$3-1)/10^6</f>
        <v>0.23387942018377886</v>
      </c>
      <c r="S28" s="37">
        <f>'Data Sheet'!$D95*SUM(Timelines!$C57:S57)*(1+'Data Sheet'!$D$96)^(Revenue!S$3-1)/10^6</f>
        <v>0.24557339119296778</v>
      </c>
      <c r="T28" s="37">
        <f>'Data Sheet'!$D95*SUM(Timelines!$C57:T57)*(1+'Data Sheet'!$D$96)^(Revenue!T$3-1)/10^6</f>
        <v>0.25785206075261619</v>
      </c>
      <c r="U28" s="37">
        <f>'Data Sheet'!$D95*SUM(Timelines!$C57:U57)*(1+'Data Sheet'!$D$96)^(Revenue!U$3-1)/10^6</f>
        <v>0.27074466379024698</v>
      </c>
      <c r="V28" s="37">
        <f>'Data Sheet'!$D95*SUM(Timelines!$C57:V57)*(1+'Data Sheet'!$D$96)^(Revenue!V$3-1)/10^6</f>
        <v>0.28428189697975931</v>
      </c>
    </row>
    <row r="30" spans="1:22" ht="15.75" x14ac:dyDescent="0.25">
      <c r="A30" s="11">
        <v>3</v>
      </c>
      <c r="B30" s="25" t="s">
        <v>64</v>
      </c>
      <c r="C30" s="37">
        <f>SUM(C27:C28,C24,C14)</f>
        <v>0</v>
      </c>
      <c r="D30" s="37">
        <f t="shared" ref="D30:V30" si="4">SUM(D27:D28,D24,D14)</f>
        <v>0</v>
      </c>
      <c r="E30" s="37">
        <f t="shared" si="4"/>
        <v>0</v>
      </c>
      <c r="F30" s="37">
        <f t="shared" si="4"/>
        <v>0</v>
      </c>
      <c r="G30" s="37">
        <f t="shared" si="4"/>
        <v>5.3103700168200012</v>
      </c>
      <c r="H30" s="37">
        <f t="shared" si="4"/>
        <v>9.2291480639695518</v>
      </c>
      <c r="I30" s="37">
        <f t="shared" si="4"/>
        <v>10.453731252661026</v>
      </c>
      <c r="J30" s="37">
        <f t="shared" si="4"/>
        <v>8.8689533479018472</v>
      </c>
      <c r="K30" s="37">
        <f t="shared" si="4"/>
        <v>4.1590997610439917</v>
      </c>
      <c r="L30" s="37">
        <f t="shared" si="4"/>
        <v>2.7049879180261911</v>
      </c>
      <c r="M30" s="37">
        <f t="shared" si="4"/>
        <v>2.9273643032912897</v>
      </c>
      <c r="N30" s="37">
        <f t="shared" si="4"/>
        <v>3.1689827678700908</v>
      </c>
      <c r="O30" s="37">
        <f t="shared" si="4"/>
        <v>3.4315449640630518</v>
      </c>
      <c r="P30" s="37">
        <f t="shared" si="4"/>
        <v>3.7169044397836886</v>
      </c>
      <c r="Q30" s="37">
        <f t="shared" si="4"/>
        <v>4.0270802541184887</v>
      </c>
      <c r="R30" s="37">
        <f t="shared" si="4"/>
        <v>4.3642718157632405</v>
      </c>
      <c r="S30" s="37">
        <f t="shared" si="4"/>
        <v>4.7308750542752938</v>
      </c>
      <c r="T30" s="37">
        <f t="shared" si="4"/>
        <v>5.1295000439700837</v>
      </c>
      <c r="U30" s="37">
        <f t="shared" si="4"/>
        <v>5.5629902110687528</v>
      </c>
      <c r="V30" s="37">
        <f t="shared" si="4"/>
        <v>6.0344432664519392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
  <sheetViews>
    <sheetView workbookViewId="0">
      <selection activeCell="C5" sqref="C5"/>
    </sheetView>
  </sheetViews>
  <sheetFormatPr defaultRowHeight="15" x14ac:dyDescent="0.25"/>
  <cols>
    <col min="1" max="1" width="6.7109375" bestFit="1" customWidth="1"/>
    <col min="2" max="2" width="36.7109375" customWidth="1"/>
    <col min="3" max="22" width="6.7109375" customWidth="1"/>
  </cols>
  <sheetData>
    <row r="1" spans="1:22" ht="15.75" x14ac:dyDescent="0.25">
      <c r="A1" s="13" t="s">
        <v>76</v>
      </c>
      <c r="B1" s="13"/>
      <c r="C1" s="13"/>
      <c r="D1" s="13"/>
      <c r="E1" s="13"/>
      <c r="F1" s="13"/>
      <c r="G1" s="13"/>
      <c r="H1" s="13"/>
      <c r="I1" s="13"/>
      <c r="J1" s="13"/>
      <c r="K1" s="13"/>
      <c r="L1" s="13"/>
      <c r="M1" s="13"/>
      <c r="N1" s="13"/>
      <c r="O1" s="13"/>
      <c r="P1" s="13"/>
      <c r="Q1" s="13"/>
      <c r="R1" s="13"/>
      <c r="S1" s="13"/>
      <c r="T1" s="13"/>
      <c r="U1" s="13"/>
      <c r="V1" s="13"/>
    </row>
    <row r="2" spans="1:22" ht="15.75" x14ac:dyDescent="0.25">
      <c r="A2" s="4"/>
      <c r="B2" s="4"/>
      <c r="C2" s="4"/>
      <c r="D2" s="4"/>
      <c r="E2" s="4"/>
      <c r="F2" s="4"/>
      <c r="G2" s="4"/>
      <c r="H2" s="4"/>
      <c r="I2" s="4"/>
      <c r="J2" s="4"/>
      <c r="K2" s="4"/>
      <c r="L2" s="4"/>
      <c r="M2" s="4"/>
      <c r="N2" s="4"/>
      <c r="O2" s="4"/>
      <c r="P2" s="4"/>
      <c r="Q2" s="4"/>
      <c r="R2" s="4"/>
      <c r="S2" s="4"/>
      <c r="T2" s="4"/>
      <c r="U2" s="4"/>
      <c r="V2" s="4"/>
    </row>
    <row r="3" spans="1:22" x14ac:dyDescent="0.25">
      <c r="A3" s="15" t="s">
        <v>56</v>
      </c>
      <c r="B3" s="15" t="s">
        <v>1</v>
      </c>
      <c r="C3" s="31">
        <v>1</v>
      </c>
      <c r="D3" s="31">
        <f t="shared" ref="D3:L3" si="0">C3+1</f>
        <v>2</v>
      </c>
      <c r="E3" s="31">
        <f t="shared" si="0"/>
        <v>3</v>
      </c>
      <c r="F3" s="31">
        <f t="shared" si="0"/>
        <v>4</v>
      </c>
      <c r="G3" s="31">
        <f t="shared" si="0"/>
        <v>5</v>
      </c>
      <c r="H3" s="31">
        <f t="shared" si="0"/>
        <v>6</v>
      </c>
      <c r="I3" s="31">
        <f t="shared" si="0"/>
        <v>7</v>
      </c>
      <c r="J3" s="31">
        <f t="shared" si="0"/>
        <v>8</v>
      </c>
      <c r="K3" s="31">
        <f t="shared" si="0"/>
        <v>9</v>
      </c>
      <c r="L3" s="31">
        <f t="shared" si="0"/>
        <v>10</v>
      </c>
      <c r="M3" s="31">
        <f t="shared" ref="M3:V3" si="1">L3+1</f>
        <v>11</v>
      </c>
      <c r="N3" s="31">
        <f t="shared" si="1"/>
        <v>12</v>
      </c>
      <c r="O3" s="31">
        <f t="shared" si="1"/>
        <v>13</v>
      </c>
      <c r="P3" s="31">
        <f t="shared" si="1"/>
        <v>14</v>
      </c>
      <c r="Q3" s="31">
        <f t="shared" si="1"/>
        <v>15</v>
      </c>
      <c r="R3" s="31">
        <f t="shared" si="1"/>
        <v>16</v>
      </c>
      <c r="S3" s="31">
        <f t="shared" si="1"/>
        <v>17</v>
      </c>
      <c r="T3" s="31">
        <f t="shared" si="1"/>
        <v>18</v>
      </c>
      <c r="U3" s="31">
        <f t="shared" si="1"/>
        <v>19</v>
      </c>
      <c r="V3" s="31">
        <f t="shared" si="1"/>
        <v>20</v>
      </c>
    </row>
    <row r="4" spans="1:22" ht="15.75" x14ac:dyDescent="0.25">
      <c r="A4" s="11">
        <v>1</v>
      </c>
      <c r="B4" s="25" t="s">
        <v>70</v>
      </c>
      <c r="C4" s="11"/>
      <c r="D4" s="11"/>
      <c r="E4" s="11"/>
      <c r="F4" s="11"/>
      <c r="G4" s="11"/>
      <c r="H4" s="11"/>
      <c r="I4" s="11"/>
      <c r="J4" s="11"/>
      <c r="K4" s="11"/>
      <c r="L4" s="11"/>
      <c r="M4" s="11"/>
      <c r="N4" s="11"/>
      <c r="O4" s="11"/>
      <c r="P4" s="11"/>
      <c r="Q4" s="11"/>
      <c r="R4" s="11"/>
      <c r="S4" s="11"/>
      <c r="T4" s="11"/>
      <c r="U4" s="11"/>
      <c r="V4" s="11"/>
    </row>
    <row r="5" spans="1:22" x14ac:dyDescent="0.25">
      <c r="A5" s="24" t="s">
        <v>4</v>
      </c>
      <c r="B5" s="10" t="s">
        <v>71</v>
      </c>
      <c r="C5" s="1"/>
      <c r="D5" s="1"/>
    </row>
    <row r="6" spans="1:22" x14ac:dyDescent="0.25">
      <c r="A6" s="24" t="s">
        <v>7</v>
      </c>
      <c r="B6" s="10" t="s">
        <v>72</v>
      </c>
      <c r="C6" s="2"/>
      <c r="D6" s="2"/>
      <c r="E6" s="3"/>
      <c r="F6" s="3"/>
      <c r="G6" s="3"/>
      <c r="H6" s="3"/>
      <c r="I6" s="3"/>
      <c r="J6" s="3"/>
      <c r="K6" s="3"/>
      <c r="L6" s="3"/>
      <c r="M6" s="3"/>
      <c r="N6" s="3"/>
      <c r="O6" s="3"/>
      <c r="P6" s="3"/>
      <c r="Q6" s="3"/>
      <c r="R6" s="3"/>
      <c r="S6" s="3"/>
      <c r="T6" s="3"/>
      <c r="U6" s="3"/>
      <c r="V6" s="3"/>
    </row>
    <row r="7" spans="1:22" x14ac:dyDescent="0.25">
      <c r="A7" s="24" t="s">
        <v>34</v>
      </c>
      <c r="B7" s="10" t="s">
        <v>73</v>
      </c>
      <c r="C7" s="2"/>
      <c r="D7" s="2"/>
      <c r="E7" s="3"/>
      <c r="F7" s="3"/>
      <c r="G7" s="3"/>
      <c r="H7" s="3"/>
      <c r="I7" s="3"/>
      <c r="J7" s="3"/>
      <c r="K7" s="3"/>
      <c r="L7" s="3"/>
      <c r="M7" s="3"/>
      <c r="N7" s="3"/>
      <c r="O7" s="3"/>
      <c r="P7" s="3"/>
      <c r="Q7" s="3"/>
      <c r="R7" s="3"/>
      <c r="S7" s="3"/>
      <c r="T7" s="3"/>
      <c r="U7" s="3"/>
      <c r="V7" s="3"/>
    </row>
    <row r="8" spans="1:22" x14ac:dyDescent="0.25">
      <c r="A8" s="24" t="s">
        <v>35</v>
      </c>
      <c r="B8" s="10" t="s">
        <v>74</v>
      </c>
      <c r="C8" s="2"/>
      <c r="D8" s="2"/>
      <c r="E8" s="3"/>
      <c r="F8" s="3"/>
      <c r="G8" s="3"/>
      <c r="H8" s="3"/>
      <c r="I8" s="3"/>
      <c r="J8" s="3"/>
      <c r="K8" s="3"/>
      <c r="L8" s="3"/>
      <c r="M8" s="3"/>
      <c r="N8" s="3"/>
      <c r="O8" s="3"/>
      <c r="P8" s="3"/>
      <c r="Q8" s="3"/>
      <c r="R8" s="3"/>
      <c r="S8" s="3"/>
      <c r="T8" s="3"/>
      <c r="U8" s="3"/>
      <c r="V8" s="3"/>
    </row>
    <row r="9" spans="1:22" x14ac:dyDescent="0.25">
      <c r="A9" s="24" t="s">
        <v>36</v>
      </c>
      <c r="B9" s="10" t="s">
        <v>75</v>
      </c>
      <c r="C9" s="2"/>
      <c r="D9" s="2"/>
      <c r="E9" s="3"/>
      <c r="F9" s="3"/>
      <c r="G9" s="3"/>
      <c r="H9" s="3"/>
      <c r="I9" s="3"/>
      <c r="J9" s="3"/>
      <c r="K9" s="3"/>
      <c r="L9" s="3"/>
      <c r="M9" s="3"/>
      <c r="N9" s="3"/>
      <c r="O9" s="3"/>
      <c r="P9" s="3"/>
      <c r="Q9" s="3"/>
      <c r="R9" s="3"/>
      <c r="S9" s="3"/>
      <c r="T9" s="3"/>
      <c r="U9" s="3"/>
      <c r="V9" s="3"/>
    </row>
    <row r="11" spans="1:22" ht="15.75" x14ac:dyDescent="0.25">
      <c r="A11" s="11">
        <v>2</v>
      </c>
      <c r="B11" s="25" t="s">
        <v>78</v>
      </c>
      <c r="C11" s="11"/>
      <c r="D11" s="11"/>
      <c r="E11" s="11"/>
      <c r="F11" s="11"/>
      <c r="G11" s="11"/>
      <c r="H11" s="11"/>
      <c r="I11" s="11"/>
      <c r="J11" s="11"/>
      <c r="K11" s="11"/>
      <c r="L11" s="11"/>
      <c r="M11" s="11"/>
      <c r="N11" s="11"/>
      <c r="O11" s="11"/>
      <c r="P11" s="11"/>
      <c r="Q11" s="11"/>
      <c r="R11" s="11"/>
      <c r="S11" s="11"/>
      <c r="T11" s="11"/>
      <c r="U11" s="11"/>
      <c r="V11" s="11"/>
    </row>
    <row r="12" spans="1:22" x14ac:dyDescent="0.25">
      <c r="A12" s="24" t="s">
        <v>4</v>
      </c>
      <c r="B12" s="10" t="s">
        <v>71</v>
      </c>
      <c r="C12" s="1"/>
      <c r="D12" s="1"/>
    </row>
    <row r="13" spans="1:22" x14ac:dyDescent="0.25">
      <c r="A13" s="24" t="s">
        <v>7</v>
      </c>
      <c r="B13" s="10" t="s">
        <v>72</v>
      </c>
      <c r="C13" s="2"/>
      <c r="D13" s="2"/>
      <c r="E13" s="3"/>
      <c r="F13" s="3"/>
      <c r="G13" s="3"/>
      <c r="H13" s="3"/>
      <c r="I13" s="3"/>
      <c r="J13" s="3"/>
      <c r="K13" s="3"/>
      <c r="L13" s="3"/>
      <c r="M13" s="3"/>
      <c r="N13" s="3"/>
      <c r="O13" s="3"/>
      <c r="P13" s="3"/>
      <c r="Q13" s="3"/>
      <c r="R13" s="3"/>
      <c r="S13" s="3"/>
      <c r="T13" s="3"/>
      <c r="U13" s="3"/>
      <c r="V13" s="3"/>
    </row>
    <row r="14" spans="1:22" x14ac:dyDescent="0.25">
      <c r="A14" s="24" t="s">
        <v>34</v>
      </c>
      <c r="B14" s="10" t="s">
        <v>73</v>
      </c>
      <c r="C14" s="2"/>
      <c r="D14" s="2"/>
      <c r="E14" s="3"/>
      <c r="F14" s="3"/>
      <c r="G14" s="3"/>
      <c r="H14" s="3"/>
      <c r="I14" s="3"/>
      <c r="J14" s="3"/>
      <c r="K14" s="3"/>
      <c r="L14" s="3"/>
      <c r="M14" s="3"/>
      <c r="N14" s="3"/>
      <c r="O14" s="3"/>
      <c r="P14" s="3"/>
      <c r="Q14" s="3"/>
      <c r="R14" s="3"/>
      <c r="S14" s="3"/>
      <c r="T14" s="3"/>
      <c r="U14" s="3"/>
      <c r="V14" s="3"/>
    </row>
    <row r="15" spans="1:22" x14ac:dyDescent="0.25">
      <c r="A15" s="24" t="s">
        <v>35</v>
      </c>
      <c r="B15" s="10" t="s">
        <v>74</v>
      </c>
      <c r="C15" s="2"/>
      <c r="D15" s="2"/>
      <c r="E15" s="3"/>
      <c r="F15" s="3"/>
      <c r="G15" s="3"/>
      <c r="H15" s="3"/>
      <c r="I15" s="3"/>
      <c r="J15" s="3"/>
      <c r="K15" s="3"/>
      <c r="L15" s="3"/>
      <c r="M15" s="3"/>
      <c r="N15" s="3"/>
      <c r="O15" s="3"/>
      <c r="P15" s="3"/>
      <c r="Q15" s="3"/>
      <c r="R15" s="3"/>
      <c r="S15" s="3"/>
      <c r="T15" s="3"/>
      <c r="U15" s="3"/>
      <c r="V15" s="3"/>
    </row>
    <row r="16" spans="1:22" x14ac:dyDescent="0.25">
      <c r="A16" s="24" t="s">
        <v>36</v>
      </c>
      <c r="B16" s="10" t="s">
        <v>75</v>
      </c>
      <c r="C16" s="2"/>
      <c r="D16" s="2"/>
      <c r="E16" s="3"/>
      <c r="F16" s="3"/>
      <c r="G16" s="3"/>
      <c r="H16" s="3"/>
      <c r="I16" s="3"/>
      <c r="J16" s="3"/>
      <c r="K16" s="3"/>
      <c r="L16" s="3"/>
      <c r="M16" s="3"/>
      <c r="N16" s="3"/>
      <c r="O16" s="3"/>
      <c r="P16" s="3"/>
      <c r="Q16" s="3"/>
      <c r="R16" s="3"/>
      <c r="S16" s="3"/>
      <c r="T16" s="3"/>
      <c r="U16" s="3"/>
      <c r="V16" s="3"/>
    </row>
    <row r="18" spans="1:22" ht="15.75" x14ac:dyDescent="0.25">
      <c r="A18" s="11">
        <v>3</v>
      </c>
      <c r="B18" s="25" t="s">
        <v>77</v>
      </c>
      <c r="C18" s="11"/>
      <c r="D18" s="11"/>
      <c r="E18" s="11"/>
      <c r="F18" s="11"/>
      <c r="G18" s="11"/>
      <c r="H18" s="11"/>
      <c r="I18" s="11"/>
      <c r="J18" s="11"/>
      <c r="K18" s="11"/>
      <c r="L18" s="11"/>
      <c r="M18" s="11"/>
      <c r="N18" s="11"/>
      <c r="O18" s="11"/>
      <c r="P18" s="11"/>
      <c r="Q18" s="11"/>
      <c r="R18" s="11"/>
      <c r="S18" s="11"/>
      <c r="T18" s="11"/>
      <c r="U18" s="11"/>
      <c r="V18" s="11"/>
    </row>
    <row r="19" spans="1:22" x14ac:dyDescent="0.25">
      <c r="A19" s="24" t="s">
        <v>4</v>
      </c>
      <c r="B19" s="10" t="s">
        <v>71</v>
      </c>
      <c r="C19" s="1"/>
      <c r="D19" s="1"/>
    </row>
    <row r="20" spans="1:22" x14ac:dyDescent="0.25">
      <c r="A20" s="24" t="s">
        <v>7</v>
      </c>
      <c r="B20" s="10" t="s">
        <v>72</v>
      </c>
      <c r="C20" s="2"/>
      <c r="D20" s="2"/>
      <c r="E20" s="3"/>
      <c r="F20" s="3"/>
      <c r="G20" s="3"/>
      <c r="H20" s="3"/>
      <c r="I20" s="3"/>
      <c r="J20" s="3"/>
      <c r="K20" s="3"/>
      <c r="L20" s="3"/>
      <c r="M20" s="3"/>
      <c r="N20" s="3"/>
      <c r="O20" s="3"/>
      <c r="P20" s="3"/>
      <c r="Q20" s="3"/>
      <c r="R20" s="3"/>
      <c r="S20" s="3"/>
      <c r="T20" s="3"/>
      <c r="U20" s="3"/>
      <c r="V20" s="3"/>
    </row>
    <row r="21" spans="1:22" x14ac:dyDescent="0.25">
      <c r="A21" s="24" t="s">
        <v>34</v>
      </c>
      <c r="B21" s="10" t="s">
        <v>73</v>
      </c>
      <c r="C21" s="2"/>
      <c r="D21" s="2"/>
      <c r="E21" s="3"/>
      <c r="F21" s="3"/>
      <c r="G21" s="3"/>
      <c r="H21" s="3"/>
      <c r="I21" s="3"/>
      <c r="J21" s="3"/>
      <c r="K21" s="3"/>
      <c r="L21" s="3"/>
      <c r="M21" s="3"/>
      <c r="N21" s="3"/>
      <c r="O21" s="3"/>
      <c r="P21" s="3"/>
      <c r="Q21" s="3"/>
      <c r="R21" s="3"/>
      <c r="S21" s="3"/>
      <c r="T21" s="3"/>
      <c r="U21" s="3"/>
      <c r="V21" s="3"/>
    </row>
    <row r="22" spans="1:22" x14ac:dyDescent="0.25">
      <c r="A22" s="24" t="s">
        <v>35</v>
      </c>
      <c r="B22" s="10" t="s">
        <v>74</v>
      </c>
      <c r="C22" s="2"/>
      <c r="D22" s="2"/>
      <c r="E22" s="3"/>
      <c r="F22" s="3"/>
      <c r="G22" s="3"/>
      <c r="H22" s="3"/>
      <c r="I22" s="3"/>
      <c r="J22" s="3"/>
      <c r="K22" s="3"/>
      <c r="L22" s="3"/>
      <c r="M22" s="3"/>
      <c r="N22" s="3"/>
      <c r="O22" s="3"/>
      <c r="P22" s="3"/>
      <c r="Q22" s="3"/>
      <c r="R22" s="3"/>
      <c r="S22" s="3"/>
      <c r="T22" s="3"/>
      <c r="U22" s="3"/>
      <c r="V22" s="3"/>
    </row>
    <row r="23" spans="1:22" x14ac:dyDescent="0.25">
      <c r="A23" s="24" t="s">
        <v>36</v>
      </c>
      <c r="B23" s="10" t="s">
        <v>75</v>
      </c>
      <c r="C23" s="2"/>
      <c r="D23" s="2"/>
      <c r="E23" s="3"/>
      <c r="F23" s="3"/>
      <c r="G23" s="3"/>
      <c r="H23" s="3"/>
      <c r="I23" s="3"/>
      <c r="J23" s="3"/>
      <c r="K23" s="3"/>
      <c r="L23" s="3"/>
      <c r="M23" s="3"/>
      <c r="N23" s="3"/>
      <c r="O23" s="3"/>
      <c r="P23" s="3"/>
      <c r="Q23" s="3"/>
      <c r="R23" s="3"/>
      <c r="S23" s="3"/>
      <c r="T23" s="3"/>
      <c r="U23" s="3"/>
      <c r="V23"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81D468DD5782F4AB155B1DC46DB5E1D" ma:contentTypeVersion="7" ma:contentTypeDescription="Create a new document." ma:contentTypeScope="" ma:versionID="f34ce0253df985b6c2ddf8de9da4d4f2">
  <xsd:schema xmlns:xsd="http://www.w3.org/2001/XMLSchema" xmlns:xs="http://www.w3.org/2001/XMLSchema" xmlns:p="http://schemas.microsoft.com/office/2006/metadata/properties" xmlns:ns2="4229906c-3310-4de0-b0a0-a4fb617b8f5c" xmlns:ns3="c8edd218-7aa5-40ac-a727-d0736bf267b0" targetNamespace="http://schemas.microsoft.com/office/2006/metadata/properties" ma:root="true" ma:fieldsID="77600f293973f8c9399d0df8e28a90c2" ns2:_="" ns3:_="">
    <xsd:import namespace="4229906c-3310-4de0-b0a0-a4fb617b8f5c"/>
    <xsd:import namespace="c8edd218-7aa5-40ac-a727-d0736bf267b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29906c-3310-4de0-b0a0-a4fb617b8f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8edd218-7aa5-40ac-a727-d0736bf267b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c8edd218-7aa5-40ac-a727-d0736bf267b0">
      <UserInfo>
        <DisplayName/>
        <AccountId xsi:nil="true"/>
        <AccountType/>
      </UserInfo>
    </SharedWithUsers>
  </documentManagement>
</p:properties>
</file>

<file path=customXml/itemProps1.xml><?xml version="1.0" encoding="utf-8"?>
<ds:datastoreItem xmlns:ds="http://schemas.openxmlformats.org/officeDocument/2006/customXml" ds:itemID="{87BDAF72-DBA2-47D0-9017-E5A2EF623AA8}"/>
</file>

<file path=customXml/itemProps2.xml><?xml version="1.0" encoding="utf-8"?>
<ds:datastoreItem xmlns:ds="http://schemas.openxmlformats.org/officeDocument/2006/customXml" ds:itemID="{592B0324-9B74-4466-951B-F6F881CF685C}"/>
</file>

<file path=customXml/itemProps3.xml><?xml version="1.0" encoding="utf-8"?>
<ds:datastoreItem xmlns:ds="http://schemas.openxmlformats.org/officeDocument/2006/customXml" ds:itemID="{B5DFB3C6-5BDE-404C-88B6-6FE5F6AD884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User Guide</vt:lpstr>
      <vt:lpstr>Dashboard</vt:lpstr>
      <vt:lpstr>Area Statement</vt:lpstr>
      <vt:lpstr>Data Sheet</vt:lpstr>
      <vt:lpstr>Timelines</vt:lpstr>
      <vt:lpstr>CapEx</vt:lpstr>
      <vt:lpstr>OpEx</vt:lpstr>
      <vt:lpstr>Revenue</vt:lpstr>
      <vt:lpstr>Int-Dep-Taxes</vt:lpstr>
      <vt:lpstr>Interest Charges</vt:lpstr>
      <vt:lpstr>cf - Infra</vt:lpstr>
      <vt:lpstr>cf - Real Est</vt:lpstr>
      <vt:lpstr>Risk Analysis</vt:lpstr>
      <vt:lpstr>Drop-Down Values</vt:lpstr>
    </vt:vector>
  </TitlesOfParts>
  <Company>IBI GROUP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Sumeet Sharma</dc:creator>
  <cp:lastModifiedBy>Sumeet Sharma</cp:lastModifiedBy>
  <cp:lastPrinted>2018-04-21T19:16:15Z</cp:lastPrinted>
  <dcterms:created xsi:type="dcterms:W3CDTF">2018-04-21T16:59:47Z</dcterms:created>
  <dcterms:modified xsi:type="dcterms:W3CDTF">2018-08-19T11:57:39Z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0x010100381D468DD5782F4AB155B1DC46DB5E1D</vt:lpwstr>
  </property>
  <property fmtid="{D5CDD505-2E9C-101B-9397-08002B2CF9AE}" pid="3" name="Order">
    <vt:r8>4114400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ies>
</file>